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December 2024\"/>
    </mc:Choice>
  </mc:AlternateContent>
  <bookViews>
    <workbookView xWindow="-120" yWindow="-120" windowWidth="29040" windowHeight="15720" tabRatio="585" firstSheet="1" activeTab="1"/>
  </bookViews>
  <sheets>
    <sheet name="Feuil2" sheetId="24" state="hidden" r:id="rId1"/>
    <sheet name="Data December" sheetId="39" r:id="rId2"/>
    <sheet name="Data Analysis December" sheetId="49" r:id="rId3"/>
    <sheet name="January Comp" sheetId="42" state="hidden" r:id="rId4"/>
    <sheet name="Donors summary" sheetId="15" state="hidden" r:id="rId5"/>
  </sheets>
  <definedNames>
    <definedName name="_xlnm._FilterDatabase" localSheetId="1" hidden="1">'Data December'!$A$1:$M$1199</definedName>
  </definedNames>
  <calcPr calcId="162913"/>
  <pivotCaches>
    <pivotCache cacheId="49" r:id="rId6"/>
    <pivotCache cacheId="50" r:id="rId7"/>
    <pivotCache cacheId="5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6" i="39" l="1"/>
  <c r="F807" i="39"/>
  <c r="F837" i="39"/>
  <c r="F734" i="39" l="1"/>
  <c r="F399" i="39"/>
  <c r="F400" i="39"/>
  <c r="F401" i="39"/>
  <c r="F402" i="39"/>
  <c r="F403" i="39"/>
  <c r="F404" i="39"/>
  <c r="F405" i="39"/>
  <c r="F406" i="39"/>
  <c r="F407" i="39"/>
  <c r="F408" i="39"/>
  <c r="F759" i="39"/>
  <c r="F760" i="39"/>
  <c r="F761" i="39"/>
  <c r="F762" i="39"/>
  <c r="F763" i="39"/>
  <c r="F764" i="39"/>
  <c r="F765" i="39"/>
  <c r="F766" i="39"/>
  <c r="F767" i="39"/>
  <c r="F768" i="39"/>
  <c r="F769" i="39"/>
  <c r="F770" i="39"/>
  <c r="F771" i="39"/>
  <c r="F772" i="39"/>
  <c r="F773" i="39"/>
  <c r="F774" i="39"/>
  <c r="F775" i="39"/>
  <c r="F776" i="39"/>
  <c r="F777" i="39"/>
  <c r="F778" i="39"/>
  <c r="F779" i="39"/>
  <c r="F780" i="39"/>
  <c r="F781" i="39"/>
  <c r="F782" i="39"/>
  <c r="F783" i="39"/>
  <c r="F784" i="39"/>
  <c r="F632" i="39"/>
  <c r="F633" i="39"/>
  <c r="F634" i="39"/>
  <c r="F635" i="39"/>
  <c r="F636" i="39"/>
  <c r="F637" i="39"/>
  <c r="F638" i="39"/>
  <c r="F639" i="39"/>
  <c r="F640" i="39"/>
  <c r="F641" i="39"/>
  <c r="F642" i="39"/>
  <c r="F643" i="39"/>
  <c r="F735" i="39"/>
  <c r="F736" i="39"/>
  <c r="F21" i="39"/>
  <c r="F22" i="39"/>
  <c r="F23" i="39"/>
  <c r="F24" i="39"/>
  <c r="F25" i="39"/>
  <c r="F26" i="39"/>
  <c r="F27" i="39"/>
  <c r="F28" i="39"/>
  <c r="F29" i="39"/>
  <c r="F30" i="39"/>
  <c r="F31" i="39"/>
  <c r="F32" i="39"/>
  <c r="F33" i="39"/>
  <c r="F60" i="39"/>
  <c r="F61" i="39"/>
  <c r="F62" i="39"/>
  <c r="F63" i="39"/>
  <c r="F64" i="39"/>
  <c r="F65" i="39"/>
  <c r="F66" i="39"/>
  <c r="F67" i="39"/>
  <c r="F68" i="39"/>
  <c r="F69" i="39"/>
  <c r="F70" i="39"/>
  <c r="F71" i="39"/>
  <c r="F72" i="39"/>
  <c r="F110" i="39"/>
  <c r="F111" i="39"/>
  <c r="F112" i="39"/>
  <c r="F113" i="39"/>
  <c r="F114" i="39"/>
  <c r="F115" i="39"/>
  <c r="F116" i="39"/>
  <c r="F117" i="39"/>
  <c r="F118" i="39"/>
  <c r="F119" i="39"/>
  <c r="F120" i="39"/>
  <c r="F121" i="39"/>
  <c r="F122" i="39"/>
  <c r="F165" i="39"/>
  <c r="F166" i="39"/>
  <c r="F167" i="39"/>
  <c r="F168" i="39"/>
  <c r="F169" i="39"/>
  <c r="F170" i="39"/>
  <c r="F171" i="39"/>
  <c r="F172" i="39"/>
  <c r="F173" i="39"/>
  <c r="F174" i="39"/>
  <c r="F175" i="39"/>
  <c r="F176" i="39"/>
  <c r="F177" i="39"/>
  <c r="F333" i="39"/>
  <c r="F334" i="39"/>
  <c r="F335" i="39"/>
  <c r="F336" i="39"/>
  <c r="F337" i="39"/>
  <c r="F338" i="39"/>
  <c r="F339" i="39"/>
  <c r="F340" i="39"/>
  <c r="F341" i="39"/>
  <c r="F342" i="39"/>
  <c r="F343" i="39"/>
  <c r="F344" i="39"/>
  <c r="F345" i="39"/>
  <c r="F371" i="39"/>
  <c r="F372" i="39"/>
  <c r="F373" i="39"/>
  <c r="F374" i="39"/>
  <c r="F375" i="39"/>
  <c r="F376" i="39"/>
  <c r="F377" i="39"/>
  <c r="F378" i="39"/>
  <c r="F379" i="39"/>
  <c r="F380" i="39"/>
  <c r="F381" i="39"/>
  <c r="F382" i="39"/>
  <c r="F383" i="39"/>
  <c r="F409" i="39"/>
  <c r="F410" i="39"/>
  <c r="F411" i="39"/>
  <c r="F412" i="39"/>
  <c r="F413" i="39"/>
  <c r="F414" i="39"/>
  <c r="F415" i="39"/>
  <c r="F416" i="39"/>
  <c r="F417" i="39"/>
  <c r="F418" i="39"/>
  <c r="F419" i="39"/>
  <c r="F420" i="39"/>
  <c r="F421" i="39"/>
  <c r="F446" i="39"/>
  <c r="F447" i="39"/>
  <c r="F448" i="39"/>
  <c r="F449" i="39"/>
  <c r="F450" i="39"/>
  <c r="F451" i="39"/>
  <c r="F452" i="39"/>
  <c r="F453" i="39"/>
  <c r="F454" i="39"/>
  <c r="F455" i="39"/>
  <c r="F456" i="39"/>
  <c r="F457" i="39"/>
  <c r="F458" i="39"/>
  <c r="F484" i="39"/>
  <c r="F485" i="39"/>
  <c r="F486" i="39"/>
  <c r="F487" i="39"/>
  <c r="F488" i="39"/>
  <c r="F489" i="39"/>
  <c r="F490" i="39"/>
  <c r="F491" i="39"/>
  <c r="F492" i="39"/>
  <c r="F493" i="39"/>
  <c r="F494" i="39"/>
  <c r="F495" i="39"/>
  <c r="F496" i="39"/>
  <c r="F535" i="39"/>
  <c r="F536" i="39"/>
  <c r="F537" i="39"/>
  <c r="F538" i="39"/>
  <c r="F539" i="39"/>
  <c r="F540" i="39"/>
  <c r="F560" i="39"/>
  <c r="F561" i="39"/>
  <c r="F562" i="39"/>
  <c r="F563" i="39"/>
  <c r="F564" i="39"/>
  <c r="F565" i="39"/>
  <c r="F566" i="39"/>
  <c r="F567" i="39"/>
  <c r="F568" i="39"/>
  <c r="F569" i="39"/>
  <c r="F570" i="39"/>
  <c r="F571" i="39"/>
  <c r="F572" i="39"/>
  <c r="F589" i="39"/>
  <c r="F590" i="39"/>
  <c r="F591" i="39"/>
  <c r="F592" i="39"/>
  <c r="F593" i="39"/>
  <c r="F594" i="39"/>
  <c r="F595" i="39"/>
  <c r="F596" i="39"/>
  <c r="F597" i="39"/>
  <c r="F598" i="39"/>
  <c r="F599" i="39"/>
  <c r="F600" i="39"/>
  <c r="F601" i="39"/>
  <c r="F617" i="39"/>
  <c r="F618" i="39"/>
  <c r="F619" i="39"/>
  <c r="F620" i="39"/>
  <c r="F621" i="39"/>
  <c r="F622" i="39"/>
  <c r="F623" i="39"/>
  <c r="F624" i="39"/>
  <c r="F625" i="39"/>
  <c r="F626" i="39"/>
  <c r="F627" i="39"/>
  <c r="F628" i="39"/>
  <c r="F629" i="39"/>
  <c r="F669" i="39"/>
  <c r="F670" i="39"/>
  <c r="F790" i="39"/>
  <c r="F793" i="39"/>
  <c r="F794" i="39"/>
  <c r="F795" i="39"/>
  <c r="F796" i="39"/>
  <c r="F797" i="39"/>
  <c r="F798" i="39"/>
  <c r="F799" i="39"/>
  <c r="F800" i="39"/>
  <c r="F801" i="39"/>
  <c r="F802" i="39"/>
  <c r="F803" i="39"/>
  <c r="F804" i="39"/>
  <c r="F805" i="39"/>
  <c r="F821" i="39"/>
  <c r="F822" i="39"/>
  <c r="F823" i="39"/>
  <c r="F824" i="39"/>
  <c r="F825" i="39"/>
  <c r="F826" i="39"/>
  <c r="F827" i="39"/>
  <c r="F828" i="39"/>
  <c r="F829" i="39"/>
  <c r="F830" i="39"/>
  <c r="F831" i="39"/>
  <c r="F832" i="39"/>
  <c r="F833" i="39"/>
  <c r="F4" i="39"/>
  <c r="F5" i="39"/>
  <c r="F35" i="39"/>
  <c r="F74" i="39"/>
  <c r="F75" i="39"/>
  <c r="F76" i="39"/>
  <c r="F124" i="39"/>
  <c r="F125" i="39"/>
  <c r="F126" i="39"/>
  <c r="F180" i="39"/>
  <c r="F181" i="39"/>
  <c r="F182" i="39"/>
  <c r="F223" i="39"/>
  <c r="F224" i="39"/>
  <c r="F225" i="39"/>
  <c r="F226" i="39"/>
  <c r="F227" i="39"/>
  <c r="F228" i="39"/>
  <c r="F229" i="39"/>
  <c r="F230" i="39"/>
  <c r="F231" i="39"/>
  <c r="F265" i="39"/>
  <c r="F266" i="39"/>
  <c r="F267" i="39"/>
  <c r="F268" i="39"/>
  <c r="F269" i="39"/>
  <c r="F270" i="39"/>
  <c r="F300" i="39"/>
  <c r="F301" i="39"/>
  <c r="F302" i="39"/>
  <c r="F303" i="39"/>
  <c r="F304" i="39"/>
  <c r="F305" i="39"/>
  <c r="F306" i="39"/>
  <c r="F307" i="39"/>
  <c r="F308" i="39"/>
  <c r="F309" i="39"/>
  <c r="F310" i="39"/>
  <c r="F311" i="39"/>
  <c r="F351" i="39"/>
  <c r="F352" i="39"/>
  <c r="F384" i="39"/>
  <c r="F386" i="39"/>
  <c r="F423" i="39"/>
  <c r="F461" i="39"/>
  <c r="F497" i="39"/>
  <c r="F498" i="39"/>
  <c r="F499" i="39"/>
  <c r="F500" i="39"/>
  <c r="F501" i="39"/>
  <c r="F502" i="39"/>
  <c r="F503" i="39"/>
  <c r="F504" i="39"/>
  <c r="F505" i="39"/>
  <c r="F506" i="39"/>
  <c r="F507" i="39"/>
  <c r="F508" i="39"/>
  <c r="F509" i="39"/>
  <c r="F510" i="39"/>
  <c r="F515" i="39"/>
  <c r="F576" i="39"/>
  <c r="F604" i="39"/>
  <c r="F645" i="39"/>
  <c r="F646" i="39"/>
  <c r="F647" i="39"/>
  <c r="F648" i="39"/>
  <c r="F649" i="39"/>
  <c r="F650" i="39"/>
  <c r="F651" i="39"/>
  <c r="F652" i="39"/>
  <c r="F676" i="39"/>
  <c r="F677" i="39"/>
  <c r="F678" i="39"/>
  <c r="F679" i="39"/>
  <c r="F680" i="39"/>
  <c r="F681" i="39"/>
  <c r="F682" i="39"/>
  <c r="F683" i="39"/>
  <c r="F684" i="39"/>
  <c r="F685" i="39"/>
  <c r="F686" i="39"/>
  <c r="F671" i="39"/>
  <c r="F672" i="39"/>
  <c r="F673" i="39"/>
  <c r="F700" i="39"/>
  <c r="F701" i="39"/>
  <c r="F702" i="39"/>
  <c r="F703" i="39"/>
  <c r="F704" i="39"/>
  <c r="F705" i="39"/>
  <c r="F739" i="39"/>
  <c r="F6" i="39"/>
  <c r="F7" i="39"/>
  <c r="F8" i="39"/>
  <c r="F36" i="39"/>
  <c r="F77" i="39"/>
  <c r="F78" i="39"/>
  <c r="F79" i="39"/>
  <c r="F127" i="39"/>
  <c r="F128" i="39"/>
  <c r="F129" i="39"/>
  <c r="F183" i="39"/>
  <c r="F184" i="39"/>
  <c r="F185" i="39"/>
  <c r="F232" i="39"/>
  <c r="F233" i="39"/>
  <c r="F234" i="39"/>
  <c r="F235" i="39"/>
  <c r="F271" i="39"/>
  <c r="F272" i="39"/>
  <c r="F273" i="39"/>
  <c r="F274" i="39"/>
  <c r="F312" i="39"/>
  <c r="F313" i="39"/>
  <c r="F314" i="39"/>
  <c r="F353" i="39"/>
  <c r="F354" i="39"/>
  <c r="F387" i="39"/>
  <c r="F424" i="39"/>
  <c r="F462" i="39"/>
  <c r="F516" i="39"/>
  <c r="F542" i="39"/>
  <c r="F577" i="39"/>
  <c r="F605" i="39"/>
  <c r="F653" i="39"/>
  <c r="F654" i="39"/>
  <c r="F687" i="39"/>
  <c r="F706" i="39"/>
  <c r="F707" i="39"/>
  <c r="F740" i="39"/>
  <c r="F9" i="39"/>
  <c r="F10" i="39"/>
  <c r="F37" i="39"/>
  <c r="F56" i="39"/>
  <c r="F57" i="39"/>
  <c r="F58" i="39"/>
  <c r="F130" i="39"/>
  <c r="F186" i="39"/>
  <c r="F275" i="39"/>
  <c r="F355" i="39"/>
  <c r="F346" i="39"/>
  <c r="F347" i="39"/>
  <c r="F348" i="39"/>
  <c r="F388" i="39"/>
  <c r="F425" i="39"/>
  <c r="F463" i="39"/>
  <c r="F459" i="39"/>
  <c r="F511" i="39"/>
  <c r="F512" i="39"/>
  <c r="F517" i="39"/>
  <c r="F543" i="39"/>
  <c r="F558" i="39"/>
  <c r="F578" i="39"/>
  <c r="F573" i="39"/>
  <c r="F574" i="39"/>
  <c r="F606" i="39"/>
  <c r="F655" i="39"/>
  <c r="F630" i="39"/>
  <c r="F631" i="39"/>
  <c r="F38" i="39"/>
  <c r="F80" i="39"/>
  <c r="F131" i="39"/>
  <c r="F164" i="39"/>
  <c r="F187" i="39"/>
  <c r="F217" i="39"/>
  <c r="F218" i="39"/>
  <c r="F219" i="39"/>
  <c r="F236" i="39"/>
  <c r="F240" i="39"/>
  <c r="F276" i="39"/>
  <c r="F356" i="39"/>
  <c r="F349" i="39"/>
  <c r="F389" i="39"/>
  <c r="F426" i="39"/>
  <c r="F464" i="39"/>
  <c r="F518" i="39"/>
  <c r="F513" i="39"/>
  <c r="F544" i="39"/>
  <c r="F579" i="39"/>
  <c r="F607" i="39"/>
  <c r="F656" i="39"/>
  <c r="F688" i="39"/>
  <c r="F708" i="39"/>
  <c r="F741" i="39"/>
  <c r="F11" i="39"/>
  <c r="F12" i="39"/>
  <c r="F39" i="39"/>
  <c r="F40" i="39"/>
  <c r="F41" i="39"/>
  <c r="F81" i="39"/>
  <c r="F82" i="39"/>
  <c r="F83" i="39"/>
  <c r="F84" i="39"/>
  <c r="F132" i="39"/>
  <c r="F133" i="39"/>
  <c r="F134" i="39"/>
  <c r="F188" i="39"/>
  <c r="F189" i="39"/>
  <c r="F190" i="39"/>
  <c r="F237" i="39"/>
  <c r="F238" i="39"/>
  <c r="F239" i="39"/>
  <c r="F241" i="39"/>
  <c r="F242" i="39"/>
  <c r="F277" i="39"/>
  <c r="F278" i="39"/>
  <c r="F279" i="39"/>
  <c r="F280" i="39"/>
  <c r="F281" i="39"/>
  <c r="F315" i="39"/>
  <c r="F316" i="39"/>
  <c r="F317" i="39"/>
  <c r="F357" i="39"/>
  <c r="F358" i="39"/>
  <c r="F390" i="39"/>
  <c r="F391" i="39"/>
  <c r="F427" i="39"/>
  <c r="F465" i="39"/>
  <c r="F466" i="39"/>
  <c r="F519" i="39"/>
  <c r="F545" i="39"/>
  <c r="F559" i="39"/>
  <c r="F580" i="39"/>
  <c r="F608" i="39"/>
  <c r="F657" i="39"/>
  <c r="F658" i="39"/>
  <c r="F659" i="39"/>
  <c r="F689" i="39"/>
  <c r="F709" i="39"/>
  <c r="F742" i="39"/>
  <c r="F743" i="39"/>
  <c r="F792" i="39"/>
  <c r="F13" i="39"/>
  <c r="F14" i="39"/>
  <c r="F42" i="39"/>
  <c r="F85" i="39"/>
  <c r="F86" i="39"/>
  <c r="F87" i="39"/>
  <c r="F88" i="39"/>
  <c r="F135" i="39"/>
  <c r="F136" i="39"/>
  <c r="F137" i="39"/>
  <c r="F138" i="39"/>
  <c r="F139" i="39"/>
  <c r="F140" i="39"/>
  <c r="F191" i="39"/>
  <c r="F192" i="39"/>
  <c r="F193" i="39"/>
  <c r="F194" i="39"/>
  <c r="F195" i="39"/>
  <c r="F243" i="39"/>
  <c r="F244" i="39"/>
  <c r="F245" i="39"/>
  <c r="F246" i="39"/>
  <c r="F247" i="39"/>
  <c r="F282" i="39"/>
  <c r="F283" i="39"/>
  <c r="F284" i="39"/>
  <c r="F285" i="39"/>
  <c r="F318" i="39"/>
  <c r="F319" i="39"/>
  <c r="F320" i="39"/>
  <c r="F321" i="39"/>
  <c r="F322" i="39"/>
  <c r="F359" i="39"/>
  <c r="F360" i="39"/>
  <c r="F361" i="39"/>
  <c r="F362" i="39"/>
  <c r="F392" i="39"/>
  <c r="F428" i="39"/>
  <c r="F429" i="39"/>
  <c r="F430" i="39"/>
  <c r="F431" i="39"/>
  <c r="F432" i="39"/>
  <c r="F467" i="39"/>
  <c r="F468" i="39"/>
  <c r="F469" i="39"/>
  <c r="F470" i="39"/>
  <c r="F520" i="39"/>
  <c r="F521" i="39"/>
  <c r="F522" i="39"/>
  <c r="F523" i="39"/>
  <c r="F524" i="39"/>
  <c r="F525" i="39"/>
  <c r="F546" i="39"/>
  <c r="F547" i="39"/>
  <c r="F548" i="39"/>
  <c r="F549" i="39"/>
  <c r="F550" i="39"/>
  <c r="F581" i="39"/>
  <c r="F609" i="39"/>
  <c r="F660" i="39"/>
  <c r="F690" i="39"/>
  <c r="F710" i="39"/>
  <c r="F744" i="39"/>
  <c r="F15" i="39"/>
  <c r="F16" i="39"/>
  <c r="F43" i="39"/>
  <c r="F89" i="39"/>
  <c r="F90" i="39"/>
  <c r="F91" i="39"/>
  <c r="F141" i="39"/>
  <c r="F142" i="39"/>
  <c r="F143" i="39"/>
  <c r="F196" i="39"/>
  <c r="F197" i="39"/>
  <c r="F198" i="39"/>
  <c r="F248" i="39"/>
  <c r="F249" i="39"/>
  <c r="F250" i="39"/>
  <c r="F251" i="39"/>
  <c r="F286" i="39"/>
  <c r="F287" i="39"/>
  <c r="F288" i="39"/>
  <c r="F289" i="39"/>
  <c r="F323" i="39"/>
  <c r="F324" i="39"/>
  <c r="F325" i="39"/>
  <c r="F363" i="39"/>
  <c r="F364" i="39"/>
  <c r="F393" i="39"/>
  <c r="F433" i="39"/>
  <c r="F434" i="39"/>
  <c r="F435" i="39"/>
  <c r="F436" i="39"/>
  <c r="F471" i="39"/>
  <c r="F472" i="39"/>
  <c r="F473" i="39"/>
  <c r="F526" i="39"/>
  <c r="F551" i="39"/>
  <c r="F582" i="39"/>
  <c r="F610" i="39"/>
  <c r="F661" i="39"/>
  <c r="F662" i="39"/>
  <c r="F691" i="39"/>
  <c r="F711" i="39"/>
  <c r="F712" i="39"/>
  <c r="F745" i="39"/>
  <c r="F755" i="39"/>
  <c r="F756" i="39"/>
  <c r="F757" i="39"/>
  <c r="F758" i="39"/>
  <c r="F787" i="39"/>
  <c r="F788" i="39"/>
  <c r="F789" i="39"/>
  <c r="F17" i="39"/>
  <c r="F18" i="39"/>
  <c r="F44" i="39"/>
  <c r="F92" i="39"/>
  <c r="F93" i="39"/>
  <c r="F94" i="39"/>
  <c r="F95" i="39"/>
  <c r="F144" i="39"/>
  <c r="F145" i="39"/>
  <c r="F146" i="39"/>
  <c r="F147" i="39"/>
  <c r="F148" i="39"/>
  <c r="F149" i="39"/>
  <c r="F199" i="39"/>
  <c r="F200" i="39"/>
  <c r="F201" i="39"/>
  <c r="F202" i="39"/>
  <c r="F252" i="39"/>
  <c r="F253" i="39"/>
  <c r="F254" i="39"/>
  <c r="F290" i="39"/>
  <c r="F365" i="39"/>
  <c r="F394" i="39"/>
  <c r="F437" i="39"/>
  <c r="F474" i="39"/>
  <c r="F527" i="39"/>
  <c r="F552" i="39"/>
  <c r="F583" i="39"/>
  <c r="F611" i="39"/>
  <c r="F663" i="39"/>
  <c r="F692" i="39"/>
  <c r="F713" i="39"/>
  <c r="F746" i="39"/>
  <c r="F19" i="39"/>
  <c r="F20" i="39"/>
  <c r="F45" i="39"/>
  <c r="F46" i="39"/>
  <c r="F47" i="39"/>
  <c r="F48" i="39"/>
  <c r="F49" i="39"/>
  <c r="F96" i="39"/>
  <c r="F97" i="39"/>
  <c r="F98" i="39"/>
  <c r="F99" i="39"/>
  <c r="F100" i="39"/>
  <c r="F101" i="39"/>
  <c r="F150" i="39"/>
  <c r="F151" i="39"/>
  <c r="F152" i="39"/>
  <c r="F203" i="39"/>
  <c r="F204" i="39"/>
  <c r="F205" i="39"/>
  <c r="F206" i="39"/>
  <c r="F207" i="39"/>
  <c r="F208" i="39"/>
  <c r="F209" i="39"/>
  <c r="F291" i="39"/>
  <c r="F292" i="39"/>
  <c r="F293" i="39"/>
  <c r="F294" i="39"/>
  <c r="F326" i="39"/>
  <c r="F327" i="39"/>
  <c r="F328" i="39"/>
  <c r="F395" i="39"/>
  <c r="F438" i="39"/>
  <c r="F475" i="39"/>
  <c r="F528" i="39"/>
  <c r="F553" i="39"/>
  <c r="F584" i="39"/>
  <c r="F612" i="39"/>
  <c r="F664" i="39"/>
  <c r="F693" i="39"/>
  <c r="F694" i="39"/>
  <c r="F714" i="39"/>
  <c r="F715" i="39"/>
  <c r="F747" i="39"/>
  <c r="F50" i="39"/>
  <c r="F102" i="39"/>
  <c r="F103" i="39"/>
  <c r="F104" i="39"/>
  <c r="F105" i="39"/>
  <c r="F153" i="39"/>
  <c r="F154" i="39"/>
  <c r="F155" i="39"/>
  <c r="F156" i="39"/>
  <c r="F210" i="39"/>
  <c r="F157" i="39"/>
  <c r="F211" i="39"/>
  <c r="F158" i="39"/>
  <c r="F212" i="39"/>
  <c r="F255" i="39"/>
  <c r="F256" i="39"/>
  <c r="F257" i="39"/>
  <c r="F295" i="39"/>
  <c r="F366" i="39"/>
  <c r="F396" i="39"/>
  <c r="F439" i="39"/>
  <c r="F440" i="39"/>
  <c r="F476" i="39"/>
  <c r="F477" i="39"/>
  <c r="F529" i="39"/>
  <c r="F554" i="39"/>
  <c r="F585" i="39"/>
  <c r="F613" i="39"/>
  <c r="F614" i="39"/>
  <c r="F665" i="39"/>
  <c r="F666" i="39"/>
  <c r="F695" i="39"/>
  <c r="F696" i="39"/>
  <c r="F716" i="39"/>
  <c r="F748" i="39"/>
  <c r="F51" i="39"/>
  <c r="F52" i="39"/>
  <c r="F53" i="39"/>
  <c r="F54" i="39"/>
  <c r="F106" i="39"/>
  <c r="F107" i="39"/>
  <c r="F108" i="39"/>
  <c r="F159" i="39"/>
  <c r="F160" i="39"/>
  <c r="F161" i="39"/>
  <c r="F162" i="39"/>
  <c r="F213" i="39"/>
  <c r="F214" i="39"/>
  <c r="F215" i="39"/>
  <c r="F258" i="39"/>
  <c r="F259" i="39"/>
  <c r="F260" i="39"/>
  <c r="F261" i="39"/>
  <c r="F296" i="39"/>
  <c r="F297" i="39"/>
  <c r="F298" i="39"/>
  <c r="F299" i="39"/>
  <c r="F329" i="39"/>
  <c r="F330" i="39"/>
  <c r="F331" i="39"/>
  <c r="F332" i="39"/>
  <c r="F367" i="39"/>
  <c r="F368" i="39"/>
  <c r="F397" i="39"/>
  <c r="F441" i="39"/>
  <c r="F442" i="39"/>
  <c r="F443" i="39"/>
  <c r="F444" i="39"/>
  <c r="F478" i="39"/>
  <c r="F479" i="39"/>
  <c r="F480" i="39"/>
  <c r="F481" i="39"/>
  <c r="F530" i="39"/>
  <c r="F531" i="39"/>
  <c r="F532" i="39"/>
  <c r="F533" i="39"/>
  <c r="F555" i="39"/>
  <c r="F556" i="39"/>
  <c r="F557" i="39"/>
  <c r="F586" i="39"/>
  <c r="F615" i="39"/>
  <c r="F667" i="39"/>
  <c r="F697" i="39"/>
  <c r="F717" i="39"/>
  <c r="F749" i="39"/>
  <c r="F834" i="39"/>
  <c r="F835" i="39"/>
  <c r="F836" i="39"/>
  <c r="F483" i="39"/>
  <c r="F59" i="39"/>
  <c r="F220" i="39"/>
  <c r="F263" i="39"/>
  <c r="F55" i="39"/>
  <c r="F109" i="39"/>
  <c r="F163" i="39"/>
  <c r="F216" i="39"/>
  <c r="F262" i="39"/>
  <c r="F369" i="39"/>
  <c r="F370" i="39"/>
  <c r="F398" i="39"/>
  <c r="F445" i="39"/>
  <c r="F482" i="39"/>
  <c r="F534" i="39"/>
  <c r="F587" i="39"/>
  <c r="F588" i="39"/>
  <c r="F616" i="39"/>
  <c r="F668" i="39"/>
  <c r="F698" i="39"/>
  <c r="F718" i="39"/>
  <c r="F722" i="39"/>
  <c r="F723" i="39"/>
  <c r="F724" i="39"/>
  <c r="F725" i="39"/>
  <c r="F726" i="39"/>
  <c r="F727" i="39"/>
  <c r="F728" i="39"/>
  <c r="F729" i="39"/>
  <c r="F730" i="39"/>
  <c r="F731" i="39"/>
  <c r="F732" i="39"/>
  <c r="F733" i="39"/>
  <c r="F719" i="39"/>
  <c r="F720" i="39"/>
  <c r="F721" i="39"/>
  <c r="F750" i="39"/>
  <c r="F751" i="39"/>
  <c r="F752" i="39"/>
  <c r="F753" i="39"/>
  <c r="F754" i="39"/>
  <c r="F808" i="39"/>
  <c r="F809" i="39"/>
  <c r="F810" i="39"/>
  <c r="F811" i="39"/>
  <c r="F813" i="39"/>
  <c r="F815" i="39"/>
  <c r="F816" i="39"/>
  <c r="F817" i="39"/>
  <c r="F818" i="39"/>
  <c r="F819" i="39"/>
  <c r="F820" i="39"/>
  <c r="F3" i="39" l="1"/>
  <c r="F34" i="39"/>
  <c r="G34" i="39"/>
  <c r="I34" i="39"/>
  <c r="F73" i="39"/>
  <c r="G73" i="39"/>
  <c r="I73" i="39"/>
  <c r="F123" i="39"/>
  <c r="G123" i="39"/>
  <c r="I123" i="39"/>
  <c r="F178" i="39"/>
  <c r="G178" i="39"/>
  <c r="I178" i="39"/>
  <c r="F179" i="39"/>
  <c r="G179" i="39"/>
  <c r="I179" i="39"/>
  <c r="F222" i="39"/>
  <c r="G222" i="39"/>
  <c r="I222" i="39"/>
  <c r="F264" i="39"/>
  <c r="G264" i="39"/>
  <c r="I264" i="39"/>
  <c r="F350" i="39"/>
  <c r="G350" i="39"/>
  <c r="I350" i="39"/>
  <c r="F385" i="39"/>
  <c r="G385" i="39"/>
  <c r="I385" i="39"/>
  <c r="F422" i="39"/>
  <c r="G422" i="39"/>
  <c r="I422" i="39"/>
  <c r="F460" i="39"/>
  <c r="G460" i="39"/>
  <c r="I460" i="39"/>
  <c r="F514" i="39"/>
  <c r="G514" i="39"/>
  <c r="I514" i="39"/>
  <c r="F541" i="39"/>
  <c r="G541" i="39"/>
  <c r="I541" i="39"/>
  <c r="F575" i="39"/>
  <c r="G575" i="39"/>
  <c r="I575" i="39"/>
  <c r="F602" i="39"/>
  <c r="G602" i="39"/>
  <c r="I602" i="39"/>
  <c r="F603" i="39"/>
  <c r="G603" i="39"/>
  <c r="I603" i="39"/>
  <c r="F644" i="39"/>
  <c r="G644" i="39"/>
  <c r="I644" i="39"/>
  <c r="F674" i="39"/>
  <c r="G674" i="39"/>
  <c r="I674" i="39"/>
  <c r="F675" i="39"/>
  <c r="G675" i="39"/>
  <c r="I675" i="39"/>
  <c r="F699" i="39"/>
  <c r="G699" i="39"/>
  <c r="I699" i="39"/>
  <c r="F737" i="39"/>
  <c r="G737" i="39"/>
  <c r="I737" i="39"/>
  <c r="F738" i="39"/>
  <c r="G738" i="39"/>
  <c r="I738" i="39"/>
  <c r="F785" i="39"/>
  <c r="G785" i="39"/>
  <c r="I785" i="39"/>
  <c r="F791" i="39"/>
  <c r="G791" i="39"/>
  <c r="I791" i="39"/>
  <c r="F806" i="39"/>
  <c r="G806" i="39"/>
  <c r="I806" i="39"/>
  <c r="F812" i="39"/>
  <c r="G812" i="39"/>
  <c r="I812" i="39"/>
  <c r="F814" i="39"/>
  <c r="G814" i="39"/>
  <c r="I814" i="39"/>
  <c r="F2" i="39"/>
  <c r="F221" i="39" l="1"/>
  <c r="Q17" i="42" l="1"/>
  <c r="Q19" i="42"/>
  <c r="O19" i="42"/>
  <c r="O18" i="42"/>
  <c r="O17" i="42"/>
  <c r="O16" i="42"/>
  <c r="O15" i="42"/>
  <c r="O14" i="42"/>
  <c r="O13" i="42"/>
  <c r="O12" i="42"/>
  <c r="O11" i="42"/>
  <c r="O10" i="42"/>
  <c r="O9" i="42"/>
  <c r="O8" i="42"/>
  <c r="O7" i="42"/>
  <c r="O6" i="42"/>
  <c r="O5" i="42"/>
  <c r="F50" i="42"/>
  <c r="F45" i="42"/>
  <c r="F42" i="42"/>
  <c r="D45" i="42"/>
  <c r="L20" i="42"/>
  <c r="K20" i="42"/>
  <c r="N5" i="42"/>
  <c r="X17" i="42"/>
  <c r="W7" i="42"/>
  <c r="W8" i="42"/>
  <c r="Y8" i="42"/>
  <c r="W9" i="42"/>
  <c r="Y9" i="42" s="1"/>
  <c r="W10" i="42"/>
  <c r="Y10" i="42"/>
  <c r="W11" i="42"/>
  <c r="Y11" i="42" s="1"/>
  <c r="W12" i="42"/>
  <c r="Y12" i="42" s="1"/>
  <c r="W13" i="42"/>
  <c r="Y13" i="42" s="1"/>
  <c r="W14" i="42"/>
  <c r="Y14" i="42" s="1"/>
  <c r="W15" i="42"/>
  <c r="Y15" i="42" s="1"/>
  <c r="W16" i="42"/>
  <c r="Y16" i="42"/>
  <c r="W17" i="42"/>
  <c r="Y17" i="42" s="1"/>
  <c r="W18" i="42"/>
  <c r="Y18" i="42"/>
  <c r="W19" i="42"/>
  <c r="Y19" i="42" s="1"/>
  <c r="W6" i="42"/>
  <c r="Y6" i="42" s="1"/>
  <c r="W5" i="42"/>
  <c r="U20" i="42"/>
  <c r="V20" i="42"/>
  <c r="T20" i="42"/>
  <c r="N17" i="42"/>
  <c r="J6" i="42"/>
  <c r="J7" i="42"/>
  <c r="J8" i="42"/>
  <c r="J9" i="42"/>
  <c r="M9" i="42" s="1"/>
  <c r="X9" i="42" s="1"/>
  <c r="J10" i="42"/>
  <c r="J11" i="42"/>
  <c r="J12" i="42"/>
  <c r="J13" i="42"/>
  <c r="J14" i="42"/>
  <c r="J15" i="42"/>
  <c r="J16" i="42"/>
  <c r="J18" i="42"/>
  <c r="J19" i="42"/>
  <c r="J5" i="42"/>
  <c r="I6" i="42"/>
  <c r="M6" i="42" s="1"/>
  <c r="X6" i="42" s="1"/>
  <c r="I7" i="42"/>
  <c r="I8" i="42"/>
  <c r="I9" i="42"/>
  <c r="I10" i="42"/>
  <c r="M10" i="42" s="1"/>
  <c r="I11" i="42"/>
  <c r="I12" i="42"/>
  <c r="I13" i="42"/>
  <c r="M13" i="42" s="1"/>
  <c r="D48" i="42" s="1"/>
  <c r="I14" i="42"/>
  <c r="I15" i="42"/>
  <c r="I16" i="42"/>
  <c r="I18" i="42"/>
  <c r="I19" i="42"/>
  <c r="I5" i="42"/>
  <c r="N7" i="42"/>
  <c r="N8" i="42"/>
  <c r="N9" i="42"/>
  <c r="N10" i="42"/>
  <c r="N11" i="42"/>
  <c r="N12" i="42"/>
  <c r="N13" i="42"/>
  <c r="N14" i="42"/>
  <c r="N15" i="42"/>
  <c r="N16" i="42"/>
  <c r="N18" i="42"/>
  <c r="N19" i="42"/>
  <c r="N6" i="42"/>
  <c r="M11" i="42"/>
  <c r="X11" i="42" s="1"/>
  <c r="D44" i="42"/>
  <c r="G45" i="42" s="1"/>
  <c r="M12" i="42"/>
  <c r="X12" i="42" s="1"/>
  <c r="M19" i="42"/>
  <c r="G127" i="15"/>
  <c r="G126" i="15"/>
  <c r="G125" i="15"/>
  <c r="G124" i="15"/>
  <c r="G123" i="15"/>
  <c r="D123" i="15"/>
  <c r="E123" i="15" s="1"/>
  <c r="G122" i="15"/>
  <c r="G121" i="15"/>
  <c r="K120" i="15"/>
  <c r="G120" i="15"/>
  <c r="G119" i="15"/>
  <c r="G118" i="15"/>
  <c r="E118" i="15"/>
  <c r="F117" i="15"/>
  <c r="C117" i="15"/>
  <c r="J114" i="15"/>
  <c r="G114" i="15"/>
  <c r="J113" i="15"/>
  <c r="G113" i="15" s="1"/>
  <c r="J111" i="15"/>
  <c r="G112" i="15" s="1"/>
  <c r="G111" i="15"/>
  <c r="J110" i="15"/>
  <c r="G110" i="15" s="1"/>
  <c r="J109" i="15"/>
  <c r="G109" i="15" s="1"/>
  <c r="J108" i="15"/>
  <c r="G108" i="15"/>
  <c r="G107" i="15"/>
  <c r="J106" i="15"/>
  <c r="G106" i="15"/>
  <c r="G105" i="15"/>
  <c r="F104" i="15"/>
  <c r="E104" i="15"/>
  <c r="D104" i="15"/>
  <c r="C104" i="15"/>
  <c r="G100" i="15"/>
  <c r="J98" i="15"/>
  <c r="G98" i="15"/>
  <c r="G97" i="15"/>
  <c r="G96" i="15"/>
  <c r="F94" i="15"/>
  <c r="E94" i="15"/>
  <c r="D94" i="15"/>
  <c r="C94" i="15"/>
  <c r="J88" i="15"/>
  <c r="G88" i="15" s="1"/>
  <c r="G87" i="15" s="1"/>
  <c r="F87" i="15"/>
  <c r="E87" i="15"/>
  <c r="D87" i="15"/>
  <c r="C87" i="15"/>
  <c r="G83" i="15"/>
  <c r="G82" i="15" s="1"/>
  <c r="F82" i="15"/>
  <c r="E82" i="15"/>
  <c r="D82" i="15"/>
  <c r="C82" i="15"/>
  <c r="G76" i="15"/>
  <c r="F76" i="15"/>
  <c r="E76" i="15"/>
  <c r="I76" i="15" s="1"/>
  <c r="D76" i="15"/>
  <c r="G74" i="15"/>
  <c r="G73" i="15"/>
  <c r="G72" i="15"/>
  <c r="G71" i="15"/>
  <c r="G70" i="15"/>
  <c r="G69" i="15"/>
  <c r="G68" i="15"/>
  <c r="G67" i="15"/>
  <c r="G66" i="15"/>
  <c r="G65" i="15"/>
  <c r="G64" i="15"/>
  <c r="F63" i="15"/>
  <c r="E63" i="15"/>
  <c r="D63" i="15"/>
  <c r="H63" i="15" s="1"/>
  <c r="C63" i="15"/>
  <c r="G57" i="15"/>
  <c r="I57" i="15"/>
  <c r="F57" i="15"/>
  <c r="H57" i="15" s="1"/>
  <c r="G49" i="15"/>
  <c r="F49" i="15"/>
  <c r="H49" i="15"/>
  <c r="E49" i="15"/>
  <c r="C49" i="15"/>
  <c r="I49" i="15" s="1"/>
  <c r="G46" i="15"/>
  <c r="G45" i="15"/>
  <c r="G44" i="15"/>
  <c r="E44" i="15"/>
  <c r="E43" i="15"/>
  <c r="F43" i="15"/>
  <c r="H43" i="15" s="1"/>
  <c r="D43" i="15"/>
  <c r="G40" i="15"/>
  <c r="J39" i="15"/>
  <c r="G39" i="15" s="1"/>
  <c r="G38" i="15"/>
  <c r="G37" i="15"/>
  <c r="G36" i="15"/>
  <c r="G35" i="15"/>
  <c r="J33" i="15"/>
  <c r="J32" i="15"/>
  <c r="F30" i="15"/>
  <c r="E30" i="15"/>
  <c r="D30" i="15"/>
  <c r="C30" i="15"/>
  <c r="G26" i="15"/>
  <c r="G20" i="15" s="1"/>
  <c r="F20" i="15"/>
  <c r="E20" i="15"/>
  <c r="D20" i="15"/>
  <c r="H20" i="15" s="1"/>
  <c r="C20" i="15"/>
  <c r="G99" i="15"/>
  <c r="G94" i="15"/>
  <c r="Q12" i="42"/>
  <c r="Q14" i="42"/>
  <c r="Q11" i="42"/>
  <c r="M16" i="42" l="1"/>
  <c r="D50" i="42" s="1"/>
  <c r="C38" i="42"/>
  <c r="M14" i="42"/>
  <c r="D42" i="42" s="1"/>
  <c r="H104" i="15"/>
  <c r="M15" i="42"/>
  <c r="I94" i="15"/>
  <c r="E117" i="15"/>
  <c r="M8" i="42"/>
  <c r="D40" i="42" s="1"/>
  <c r="M7" i="42"/>
  <c r="D39" i="42" s="1"/>
  <c r="G39" i="42" s="1"/>
  <c r="H82" i="15"/>
  <c r="H76" i="15"/>
  <c r="M18" i="42"/>
  <c r="I43" i="15"/>
  <c r="G63" i="15"/>
  <c r="I63" i="15" s="1"/>
  <c r="I82" i="15"/>
  <c r="N20" i="42"/>
  <c r="D41" i="42"/>
  <c r="I20" i="15"/>
  <c r="M5" i="42"/>
  <c r="I87" i="15"/>
  <c r="X7" i="42"/>
  <c r="G43" i="15"/>
  <c r="H87" i="15"/>
  <c r="G117" i="15"/>
  <c r="I117" i="15" s="1"/>
  <c r="X14" i="42"/>
  <c r="H30" i="15"/>
  <c r="G104" i="15"/>
  <c r="I104" i="15" s="1"/>
  <c r="R12" i="42"/>
  <c r="D47" i="42"/>
  <c r="G30" i="15"/>
  <c r="I30" i="15" s="1"/>
  <c r="H94" i="15"/>
  <c r="R17" i="42"/>
  <c r="R19" i="42"/>
  <c r="Q18" i="42"/>
  <c r="R18" i="42" s="1"/>
  <c r="O20" i="42"/>
  <c r="Q5" i="42"/>
  <c r="Q8" i="42"/>
  <c r="R8" i="42" s="1"/>
  <c r="Q10" i="42"/>
  <c r="R10" i="42" s="1"/>
  <c r="Q13" i="42"/>
  <c r="R13" i="42" s="1"/>
  <c r="R14" i="42"/>
  <c r="D46" i="42"/>
  <c r="X10" i="42"/>
  <c r="D49" i="42"/>
  <c r="X15" i="42"/>
  <c r="D117" i="15"/>
  <c r="H117" i="15" s="1"/>
  <c r="X16" i="42"/>
  <c r="W20" i="42"/>
  <c r="Q6" i="42"/>
  <c r="R6" i="42" s="1"/>
  <c r="X19" i="42"/>
  <c r="X13" i="42"/>
  <c r="C37" i="42"/>
  <c r="Y5" i="42"/>
  <c r="R11" i="42"/>
  <c r="Q16" i="42"/>
  <c r="R16" i="42" s="1"/>
  <c r="Q9" i="42"/>
  <c r="R9" i="42" s="1"/>
  <c r="D38" i="42"/>
  <c r="Y7" i="42"/>
  <c r="C39" i="42"/>
  <c r="F39" i="42" s="1"/>
  <c r="X8" i="42" l="1"/>
  <c r="H130" i="15"/>
  <c r="X18" i="42"/>
  <c r="D43" i="42"/>
  <c r="G42" i="42" s="1"/>
  <c r="R5" i="42"/>
  <c r="S21" i="42" s="1"/>
  <c r="D37" i="42"/>
  <c r="D51" i="42" s="1"/>
  <c r="X5" i="42"/>
  <c r="M20" i="42"/>
  <c r="G50" i="42"/>
  <c r="Q15" i="42"/>
  <c r="R15" i="42" s="1"/>
  <c r="Q7" i="42"/>
  <c r="C51" i="42"/>
  <c r="F38" i="42"/>
  <c r="F52" i="42" s="1"/>
  <c r="G38" i="42" l="1"/>
  <c r="X20" i="42"/>
  <c r="Z7" i="42"/>
  <c r="Z5" i="42"/>
  <c r="G52" i="42"/>
  <c r="Q20" i="42"/>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<sst xmlns="http://schemas.openxmlformats.org/spreadsheetml/2006/main" count="6056" uniqueCount="666">
  <si>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</si>
  <si>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</si>
  <si>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</si>
  <si>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</si>
  <si>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</si>
  <si>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</si>
  <si>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</si>
  <si>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</si>
  <si>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</si>
  <si>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</si>
  <si>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</si>
  <si>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</si>
  <si>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</si>
  <si>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</si>
  <si>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</si>
  <si>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</si>
  <si>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</si>
  <si>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</si>
  <si>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</si>
  <si>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</si>
  <si>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</si>
  <si>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</si>
  <si>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</si>
  <si>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</si>
  <si>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</si>
  <si>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</si>
  <si>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</si>
  <si>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</si>
  <si>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</si>
  <si>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</si>
  <si>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</si>
  <si>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</si>
  <si>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</si>
  <si>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</si>
  <si>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</si>
  <si>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</si>
  <si>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</si>
  <si>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</si>
  <si>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</si>
  <si>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</si>
  <si>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</si>
  <si>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</si>
  <si>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</si>
  <si>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</si>
  <si>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</si>
  <si>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</si>
  <si>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</si>
  <si>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</si>
  <si>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</si>
  <si>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</si>
  <si>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</si>
  <si>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</si>
  <si>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</si>
  <si>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</si>
  <si>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</si>
  <si>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</si>
  <si>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</si>
  <si>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</si>
  <si>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aim-r</t>
  </si>
  <si>
    <t>aim-1</t>
  </si>
  <si>
    <t>aim-2</t>
  </si>
  <si>
    <t>aim-3</t>
  </si>
  <si>
    <t>aim-4</t>
  </si>
  <si>
    <t>RGS</t>
  </si>
  <si>
    <t>Julia Smith</t>
  </si>
  <si>
    <t>CIDT</t>
  </si>
  <si>
    <t>Travel Subsistence</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</si>
  <si>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</si>
  <si>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</si>
  <si>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</si>
  <si>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</si>
  <si>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</si>
  <si>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</si>
  <si>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</si>
  <si>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</si>
  <si>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</si>
  <si>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</si>
  <si>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</si>
  <si>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</si>
  <si>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</si>
  <si>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</si>
  <si>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</si>
  <si>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</si>
  <si>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</si>
  <si>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</si>
  <si>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</si>
  <si>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</si>
  <si>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</si>
  <si>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</si>
  <si>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October 2020</t>
  </si>
  <si>
    <t>November 2020</t>
  </si>
  <si>
    <t>i69</t>
  </si>
  <si>
    <t>i69-r</t>
  </si>
  <si>
    <t>Wildcat</t>
  </si>
  <si>
    <t>Column Labels</t>
  </si>
  <si>
    <t>Row Labels</t>
  </si>
  <si>
    <t>Grand Total</t>
  </si>
  <si>
    <t>DetaiLs</t>
  </si>
  <si>
    <t>ste-1</t>
  </si>
  <si>
    <t>ste-2</t>
  </si>
  <si>
    <t>Team Building</t>
  </si>
  <si>
    <t>The Dutch Gorilla Foundation</t>
  </si>
  <si>
    <t>Axel</t>
  </si>
  <si>
    <t>i54-1</t>
  </si>
  <si>
    <t>Prowildlife</t>
  </si>
  <si>
    <t>The BornFree Foundation</t>
  </si>
  <si>
    <t>aim-11</t>
  </si>
  <si>
    <t>office</t>
  </si>
  <si>
    <t>i19</t>
  </si>
  <si>
    <t>Operations</t>
  </si>
  <si>
    <t>Love-r</t>
  </si>
  <si>
    <t>i54-2</t>
  </si>
  <si>
    <t>Uni-1</t>
  </si>
  <si>
    <t>Bank Fees</t>
  </si>
  <si>
    <t>Afriland-13</t>
  </si>
  <si>
    <t>Uni-2</t>
  </si>
  <si>
    <t>Rent and Utilities</t>
  </si>
  <si>
    <t>Office Cleaning</t>
  </si>
  <si>
    <t>Uni-3</t>
  </si>
  <si>
    <t>Uni-4</t>
  </si>
  <si>
    <t>Uni-5</t>
  </si>
  <si>
    <t>Uni-6</t>
  </si>
  <si>
    <t>Uni-7</t>
  </si>
  <si>
    <t>Uni-8</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</si>
  <si>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</si>
  <si>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</si>
  <si>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</si>
  <si>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</si>
  <si>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</si>
  <si>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</si>
  <si>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</si>
  <si>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</si>
  <si>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</si>
  <si>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</si>
  <si>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</si>
  <si>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</si>
  <si>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</si>
  <si>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</si>
  <si>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</si>
  <si>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</si>
  <si>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</si>
  <si>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</si>
  <si>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</si>
  <si>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</si>
  <si>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</si>
  <si>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</si>
  <si>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</si>
  <si>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</si>
  <si>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</si>
  <si>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</si>
  <si>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</si>
  <si>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</si>
  <si>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</si>
  <si>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</si>
  <si>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</si>
  <si>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</si>
  <si>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</si>
  <si>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</si>
  <si>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</si>
  <si>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</si>
  <si>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</si>
  <si>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</si>
  <si>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</si>
  <si>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</si>
  <si>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</si>
  <si>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</si>
  <si>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</si>
  <si>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</si>
  <si>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</si>
  <si>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</si>
  <si>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</si>
  <si>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</si>
  <si>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</si>
  <si>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</si>
  <si>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</si>
  <si>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</si>
  <si>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</si>
  <si>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</si>
  <si>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</si>
  <si>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</si>
  <si>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</si>
  <si>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</si>
  <si>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</si>
  <si>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</si>
  <si>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</si>
  <si>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</si>
  <si>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</si>
  <si>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</si>
  <si>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</si>
  <si>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</si>
  <si>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</si>
  <si>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</si>
  <si>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</si>
  <si>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</si>
  <si>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</si>
  <si>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</si>
  <si>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</si>
  <si>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</si>
  <si>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</si>
  <si>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</si>
  <si>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</si>
  <si>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</si>
  <si>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</si>
  <si>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</si>
  <si>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</si>
  <si>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</si>
  <si>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</si>
  <si>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</si>
  <si>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</si>
  <si>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Type of Subsistence</t>
  </si>
  <si>
    <t>JANUARY 2024</t>
  </si>
  <si>
    <t>1-i49-1</t>
  </si>
  <si>
    <t>1-i49-r</t>
  </si>
  <si>
    <t>1-i49-2</t>
  </si>
  <si>
    <t>Trust Building</t>
  </si>
  <si>
    <t>Monthly Bank Fees - AFriland 13</t>
  </si>
  <si>
    <t>Afriland-r</t>
  </si>
  <si>
    <t>Monthly Bank Fees - AFriland 16</t>
  </si>
  <si>
    <t xml:space="preserve">Bank transfer </t>
  </si>
  <si>
    <t>arrey-r</t>
  </si>
  <si>
    <t>i46</t>
  </si>
  <si>
    <t>Hired Taxi</t>
  </si>
  <si>
    <t>i54-3</t>
  </si>
  <si>
    <t>i54-4</t>
  </si>
  <si>
    <t>i54-5</t>
  </si>
  <si>
    <t>MTN Mobile Money</t>
  </si>
  <si>
    <t>Newspaper</t>
  </si>
  <si>
    <t>Yaounde-Ebolowa</t>
  </si>
  <si>
    <t>Reb-r</t>
  </si>
  <si>
    <t>Transfer Fees</t>
  </si>
  <si>
    <t>Fr-r</t>
  </si>
  <si>
    <t>Fr-1</t>
  </si>
  <si>
    <t>Fr-2</t>
  </si>
  <si>
    <t>Fr-3</t>
  </si>
  <si>
    <t>Fr-4</t>
  </si>
  <si>
    <t>Fr-5</t>
  </si>
  <si>
    <t>Fr-6</t>
  </si>
  <si>
    <t>Bertoua - Yaoundé</t>
  </si>
  <si>
    <t>i53</t>
  </si>
  <si>
    <t>Love-2</t>
  </si>
  <si>
    <t>Love-3</t>
  </si>
  <si>
    <t>Love-4</t>
  </si>
  <si>
    <t>i46-r</t>
  </si>
  <si>
    <t>i53-r</t>
  </si>
  <si>
    <t>Uni-9</t>
  </si>
  <si>
    <t>Uni-10</t>
  </si>
  <si>
    <t>1-i49-3</t>
  </si>
  <si>
    <t>Douala-Yaounde</t>
  </si>
  <si>
    <t>Yaoundé - Bertoua</t>
  </si>
  <si>
    <t>Monthly Bank Fees - AFriland 07</t>
  </si>
  <si>
    <t>Afriland-07</t>
  </si>
  <si>
    <t>Yaoundé-Akonolinga</t>
  </si>
  <si>
    <t>Ste-r</t>
  </si>
  <si>
    <t>Akonolinga-Yaoundé</t>
  </si>
  <si>
    <t>ste-3</t>
  </si>
  <si>
    <t xml:space="preserve">Bank Transfer </t>
  </si>
  <si>
    <t>5-i49-r</t>
  </si>
  <si>
    <t>Ebolowa-Yaoundé</t>
  </si>
  <si>
    <t>Travel subsistence</t>
  </si>
  <si>
    <t>Douala-yaounde</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</si>
  <si>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</si>
  <si>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</si>
  <si>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</si>
  <si>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</si>
  <si>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</si>
  <si>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</si>
  <si>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</si>
  <si>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</si>
  <si>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</si>
  <si>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</si>
  <si>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</si>
  <si>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</si>
  <si>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</si>
  <si>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</si>
  <si>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</si>
  <si>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</si>
  <si>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</si>
  <si>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</si>
  <si>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</si>
  <si>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</si>
  <si>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</si>
  <si>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</si>
  <si>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</si>
  <si>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</si>
  <si>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</si>
  <si>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</si>
  <si>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</si>
  <si>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</si>
  <si>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</si>
  <si>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</si>
  <si>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</si>
  <si>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</si>
  <si>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</si>
  <si>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</si>
  <si>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</si>
  <si>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</si>
  <si>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</si>
  <si>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</si>
  <si>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</si>
  <si>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</si>
  <si>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</si>
  <si>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</si>
  <si>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</si>
  <si>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</si>
  <si>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</si>
  <si>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</si>
  <si>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</si>
  <si>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</si>
  <si>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</si>
  <si>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</si>
  <si>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</si>
  <si>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</si>
  <si>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</si>
  <si>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</si>
  <si>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</si>
  <si>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</si>
  <si>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</si>
  <si>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</si>
  <si>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</si>
  <si>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</si>
  <si>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</si>
  <si>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</si>
  <si>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</si>
  <si>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</si>
  <si>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</si>
  <si>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</si>
  <si>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</si>
  <si>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</si>
  <si>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</si>
  <si>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</si>
  <si>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</si>
  <si>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</si>
  <si>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</si>
  <si>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</si>
  <si>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</si>
  <si>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</si>
  <si>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</si>
  <si>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</si>
  <si>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</si>
  <si>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</si>
  <si>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</si>
  <si>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</si>
  <si>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</si>
  <si>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</si>
  <si>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</si>
  <si>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</si>
  <si>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</si>
  <si>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</si>
  <si>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</si>
  <si>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</si>
  <si>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</si>
  <si>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</si>
  <si>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</si>
  <si>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</si>
  <si>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</si>
  <si>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</si>
  <si>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</si>
  <si>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</si>
  <si>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</si>
  <si>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</si>
  <si>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</si>
  <si>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</si>
  <si>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</si>
  <si>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</si>
  <si>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</si>
  <si>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</si>
  <si>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</si>
  <si>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</si>
  <si>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</si>
  <si>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</si>
  <si>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</si>
  <si>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</si>
  <si>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</si>
  <si>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</si>
  <si>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</si>
  <si>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</si>
  <si>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</si>
  <si>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</si>
  <si>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</si>
  <si>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</si>
  <si>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</si>
  <si>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</si>
  <si>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</si>
  <si>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</si>
  <si>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</si>
  <si>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</si>
  <si>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</si>
  <si>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</si>
  <si>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</si>
  <si>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</si>
  <si>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</si>
  <si>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</si>
  <si>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</si>
  <si>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</si>
  <si>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</si>
  <si>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</si>
  <si>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</si>
  <si>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</si>
  <si>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</si>
  <si>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</si>
  <si>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</si>
  <si>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</si>
  <si>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</si>
  <si>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</si>
  <si>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</si>
  <si>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</si>
  <si>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</si>
  <si>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</si>
  <si>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</si>
  <si>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</si>
  <si>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</si>
  <si>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</si>
  <si>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</si>
  <si>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</si>
  <si>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</si>
  <si>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</si>
  <si>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</si>
  <si>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</si>
  <si>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</si>
  <si>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</si>
  <si>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</si>
  <si>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</si>
  <si>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</si>
  <si>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</si>
  <si>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</si>
  <si>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</si>
  <si>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</si>
  <si>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</si>
  <si>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</si>
  <si>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</si>
  <si>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</si>
  <si>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</si>
  <si>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</si>
  <si>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</si>
  <si>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</si>
  <si>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</si>
  <si>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</si>
  <si>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</si>
  <si>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</si>
  <si>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</si>
  <si>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</si>
  <si>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</si>
  <si>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</si>
  <si>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</si>
  <si>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</si>
  <si>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</si>
  <si>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</si>
  <si>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</si>
  <si>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</si>
  <si>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</si>
  <si>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</si>
  <si>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arrey-1</t>
  </si>
  <si>
    <t>X 1 MINFOF</t>
  </si>
  <si>
    <t>aim-12</t>
  </si>
  <si>
    <t>X 1 Police</t>
  </si>
  <si>
    <t>aim-13</t>
  </si>
  <si>
    <t>aim-14</t>
  </si>
  <si>
    <t>aim-15</t>
  </si>
  <si>
    <t>aim-16</t>
  </si>
  <si>
    <t>aim-17</t>
  </si>
  <si>
    <t>aim-18</t>
  </si>
  <si>
    <t>aim-19</t>
  </si>
  <si>
    <t>aim-20</t>
  </si>
  <si>
    <t>X 28 Printing</t>
  </si>
  <si>
    <t>aim-21</t>
  </si>
  <si>
    <t>X 168 Photocopies</t>
  </si>
  <si>
    <t>X 4 Photos</t>
  </si>
  <si>
    <t>Yaounde Operation Bonus</t>
  </si>
  <si>
    <t>aim-22</t>
  </si>
  <si>
    <t>aim-23</t>
  </si>
  <si>
    <t>Yaoundé-douala</t>
  </si>
  <si>
    <t>ste-4</t>
  </si>
  <si>
    <t>ste-5</t>
  </si>
  <si>
    <t xml:space="preserve">Hire bike </t>
  </si>
  <si>
    <t>Fr-7</t>
  </si>
  <si>
    <t>Fr-8</t>
  </si>
  <si>
    <t>Fr-9</t>
  </si>
  <si>
    <t>Bertoua - Dongo</t>
  </si>
  <si>
    <t>-i53-r</t>
  </si>
  <si>
    <t>Yaounde-Ngaoundere</t>
  </si>
  <si>
    <t>5-i53-6</t>
  </si>
  <si>
    <t>5-i53-r</t>
  </si>
  <si>
    <t>5-i53-7</t>
  </si>
  <si>
    <t>Ngaoundere-Yaounde</t>
  </si>
  <si>
    <t>5-i53-8</t>
  </si>
  <si>
    <t>Ebolowa-Yaounde</t>
  </si>
  <si>
    <t>X 1 Phone</t>
  </si>
  <si>
    <t>Listing Fees</t>
  </si>
  <si>
    <t>aim-24</t>
  </si>
  <si>
    <t>aim-25</t>
  </si>
  <si>
    <t>aim-26</t>
  </si>
  <si>
    <t>aim-27</t>
  </si>
  <si>
    <t>aim-28</t>
  </si>
  <si>
    <t>aim-29</t>
  </si>
  <si>
    <t>aim-30</t>
  </si>
  <si>
    <t>aim-31</t>
  </si>
  <si>
    <t>aim-32</t>
  </si>
  <si>
    <t>aim-33</t>
  </si>
  <si>
    <t>aim-34</t>
  </si>
  <si>
    <t>aim-35</t>
  </si>
  <si>
    <t>aim-36</t>
  </si>
  <si>
    <t>aim-37</t>
  </si>
  <si>
    <t>aim-38</t>
  </si>
  <si>
    <t>aim-39</t>
  </si>
  <si>
    <t>aim-40</t>
  </si>
  <si>
    <t>aim-41</t>
  </si>
  <si>
    <t>aim-42</t>
  </si>
  <si>
    <t>aim-43</t>
  </si>
  <si>
    <t>aim-44</t>
  </si>
  <si>
    <t>aim-45</t>
  </si>
  <si>
    <t>aim-46</t>
  </si>
  <si>
    <t>aim-47</t>
  </si>
  <si>
    <t>aim-48</t>
  </si>
  <si>
    <t>aim-49</t>
  </si>
  <si>
    <t>aim-50</t>
  </si>
  <si>
    <t>aim-51</t>
  </si>
  <si>
    <t>Douala-Yaoundé</t>
  </si>
  <si>
    <t>love-1</t>
  </si>
  <si>
    <t>love-r</t>
  </si>
  <si>
    <t>Yaoundé-Ngaoundéré</t>
  </si>
  <si>
    <t>Ngaoundéré-Yaoundé</t>
  </si>
  <si>
    <t>Javel</t>
  </si>
  <si>
    <t>Pax</t>
  </si>
  <si>
    <t>Water Bill up stairs Nov</t>
  </si>
  <si>
    <t>Hr-Snec,11</t>
  </si>
  <si>
    <t>Water Bill down stairs Nov</t>
  </si>
  <si>
    <t>Electricity Bill Nov</t>
  </si>
  <si>
    <t>Hr-Eneo,11</t>
  </si>
  <si>
    <t>1 Tap</t>
  </si>
  <si>
    <t>Work Payment</t>
  </si>
  <si>
    <t>Hr-Camtel 11</t>
  </si>
  <si>
    <t>x 4 Lock</t>
  </si>
  <si>
    <t xml:space="preserve">Feeding </t>
  </si>
  <si>
    <t>Yaounde-Garoua boulai</t>
  </si>
  <si>
    <t>Garoua boulai-frontiere</t>
  </si>
  <si>
    <t>Frontiere-Garoua boulai</t>
  </si>
  <si>
    <t>Garoua boulai-ngaoundere</t>
  </si>
  <si>
    <t>1-i49-4</t>
  </si>
  <si>
    <t>Ngaoundere-meiganga</t>
  </si>
  <si>
    <t>Meiganga_garoua boulai</t>
  </si>
  <si>
    <t>1-i49-5</t>
  </si>
  <si>
    <t>1-i49-6</t>
  </si>
  <si>
    <t>Yaounde-meyo centre</t>
  </si>
  <si>
    <t>5-i49-7</t>
  </si>
  <si>
    <t>Meyo centre-nyabissan</t>
  </si>
  <si>
    <t>5-i49-8</t>
  </si>
  <si>
    <t>Nyabissan-adjap</t>
  </si>
  <si>
    <t>Adjap-nyabissan</t>
  </si>
  <si>
    <t xml:space="preserve">Nyabissa-meyo centre </t>
  </si>
  <si>
    <t>Meyo centre-ebolowa</t>
  </si>
  <si>
    <t>5-i49-9</t>
  </si>
  <si>
    <t>Yaoundé - Ebolowa</t>
  </si>
  <si>
    <t>ste-6</t>
  </si>
  <si>
    <t>ste-7</t>
  </si>
  <si>
    <t>ste-8</t>
  </si>
  <si>
    <t>ste-9</t>
  </si>
  <si>
    <t>ste-10</t>
  </si>
  <si>
    <t>i69-1</t>
  </si>
  <si>
    <t>Yaounde-Dimako</t>
  </si>
  <si>
    <t>3-i69-2</t>
  </si>
  <si>
    <t>3-i69-r</t>
  </si>
  <si>
    <t>3-i69-3</t>
  </si>
  <si>
    <t>dimako-barriere</t>
  </si>
  <si>
    <t>barriere-dimako</t>
  </si>
  <si>
    <t>Dimako-yaounde</t>
  </si>
  <si>
    <t>Sangmélima-Djoum</t>
  </si>
  <si>
    <t>Djoum-Sangmélima</t>
  </si>
  <si>
    <t>4-i46-1</t>
  </si>
  <si>
    <t>4-i46-r</t>
  </si>
  <si>
    <t>4-i46-2</t>
  </si>
  <si>
    <t>Dongo - Bertoua</t>
  </si>
  <si>
    <t>4-i46-3</t>
  </si>
  <si>
    <t>1-i53-1</t>
  </si>
  <si>
    <t>1-i53-r</t>
  </si>
  <si>
    <t>1-i53-2</t>
  </si>
  <si>
    <t>1-i53-3</t>
  </si>
  <si>
    <t>1-i53-4</t>
  </si>
  <si>
    <t>1-i53-5</t>
  </si>
  <si>
    <t>Arrey - End of year Bonus</t>
  </si>
  <si>
    <t>Eric - End of year Bonus</t>
  </si>
  <si>
    <t>Anna - End of year Bonus</t>
  </si>
  <si>
    <t>Aime - End of year Bonus</t>
  </si>
  <si>
    <t>Loveline - End of year Bonus</t>
  </si>
  <si>
    <t>Unice - End of year Bonus</t>
  </si>
  <si>
    <t>i54 - End of year Bonus</t>
  </si>
  <si>
    <t>i49 - End of year Bonus</t>
  </si>
  <si>
    <t>Stevens - End of year Bonus</t>
  </si>
  <si>
    <t>i69 - End of year Bonus</t>
  </si>
  <si>
    <t>Rebecca - End of year Bonus</t>
  </si>
  <si>
    <t>i46- End of year Bonus</t>
  </si>
  <si>
    <t>i53- End of year Bonus</t>
  </si>
  <si>
    <t>Flight</t>
  </si>
  <si>
    <t>Narobi air ticket Eric</t>
  </si>
  <si>
    <t>François - End of year Bonus</t>
  </si>
  <si>
    <t>The Horizon newspaper E</t>
  </si>
  <si>
    <t>Bonus to the Media officer</t>
  </si>
  <si>
    <t xml:space="preserve"> Cameroun Actuel internet publication F</t>
  </si>
  <si>
    <t>Eco-Outlook internet publication E</t>
  </si>
  <si>
    <t>Nouvelle Expression newspaper F</t>
  </si>
  <si>
    <t>Office materials</t>
  </si>
  <si>
    <t>vegetable oil</t>
  </si>
  <si>
    <t>maggi crevette</t>
  </si>
  <si>
    <t>gift bags</t>
  </si>
  <si>
    <t>Candies -fantasia peanuts</t>
  </si>
  <si>
    <t>Candies - snow vit</t>
  </si>
  <si>
    <t>Candies - Billay Deluxe</t>
  </si>
  <si>
    <t>Tartina chocolate</t>
  </si>
  <si>
    <t>Cookies -Biscuit C</t>
  </si>
  <si>
    <t xml:space="preserve">Cookies - Biscuit </t>
  </si>
  <si>
    <t>Rice</t>
  </si>
  <si>
    <t>Food - end of year lunch</t>
  </si>
  <si>
    <t>drinks - end of year lunch</t>
  </si>
  <si>
    <t>white wine - end of year lunch</t>
  </si>
  <si>
    <t>Red wine - end of year lunch</t>
  </si>
  <si>
    <t>Radio news flash F</t>
  </si>
  <si>
    <t>Radio news flash E</t>
  </si>
  <si>
    <t>Ann-r</t>
  </si>
  <si>
    <t>Ann-1</t>
  </si>
  <si>
    <t>Ann-2</t>
  </si>
  <si>
    <t>Ann -3</t>
  </si>
  <si>
    <t>Ann-4</t>
  </si>
  <si>
    <t>Ann-5</t>
  </si>
  <si>
    <t>Ann-6</t>
  </si>
  <si>
    <t>Ann-7</t>
  </si>
  <si>
    <t>end of year bonus</t>
  </si>
  <si>
    <t>Eric-1</t>
  </si>
  <si>
    <t>Equipement</t>
  </si>
  <si>
    <t>Internet Bill for the month of November</t>
  </si>
  <si>
    <t>Internet</t>
  </si>
  <si>
    <t>TAX - November 2024</t>
  </si>
  <si>
    <t>CNPS - November 2024</t>
  </si>
  <si>
    <t>Drinks with Informant</t>
  </si>
  <si>
    <t>Yaounnde Operation Bonus</t>
  </si>
  <si>
    <t>Arrey - December Compensation - Bank</t>
  </si>
  <si>
    <t>Arrey - December Compensation - Deduction</t>
  </si>
  <si>
    <t>Eric - December Compensation - Bank</t>
  </si>
  <si>
    <t>Eric - December Compensation - Deduction</t>
  </si>
  <si>
    <t>Eric - December Compensation -Advance</t>
  </si>
  <si>
    <t>Anna - December Compensation - Bank</t>
  </si>
  <si>
    <t>Anna - December Compensation - Deduction</t>
  </si>
  <si>
    <t>Anna- December Compensation -Advance</t>
  </si>
  <si>
    <t>Aime - December Compensation - Bank</t>
  </si>
  <si>
    <t>Aimé - December Compensation - Deduction</t>
  </si>
  <si>
    <t>Loveline - December Compensation - Bank</t>
  </si>
  <si>
    <t>Loveline - December Compensation - Deduction</t>
  </si>
  <si>
    <t>Unice - December Compensation - Bank</t>
  </si>
  <si>
    <t>Unice - December Compensation - Deduction</t>
  </si>
  <si>
    <t>i54 - December  Compensation - Bank</t>
  </si>
  <si>
    <t>i54 - December Compensation - Deduction</t>
  </si>
  <si>
    <t>i49- December Compensation - Bank</t>
  </si>
  <si>
    <t>i49 - December Compensation - Deduction</t>
  </si>
  <si>
    <t>Stevens - December Compensation - Bank</t>
  </si>
  <si>
    <t>Stevens - December Compensation - Deduction</t>
  </si>
  <si>
    <t>i69 - December Compensation - Bank</t>
  </si>
  <si>
    <t>i69 - December Compensation - Deduction</t>
  </si>
  <si>
    <t>Rebecca - December  Compensation - Bank</t>
  </si>
  <si>
    <t>Rebecca - December Compensation - Deduction</t>
  </si>
  <si>
    <t>François - December  Compensation - Bank</t>
  </si>
  <si>
    <t>François - December Compensation - Deduction</t>
  </si>
  <si>
    <t>Yaounde-Ngaoundéré</t>
  </si>
  <si>
    <t>Ngaoundéré-Yaounde</t>
  </si>
  <si>
    <t>Yaounde-Sangmélima</t>
  </si>
  <si>
    <t>Sangmélima-Yaounde</t>
  </si>
  <si>
    <t>Garoua boulai-Yaounde</t>
  </si>
  <si>
    <t>(All)</t>
  </si>
  <si>
    <t>OAK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</si>
</sst>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0.000"/>
    <numFmt numFmtId="175" formatCode="#,##0\ _€"/>
    <numFmt numFmtId="176" formatCode="0.0%"/>
    <numFmt numFmtId="177" formatCode="[$-40C]d\ mmmm\ yyyy;@"/>
    <numFmt numFmtId="178" formatCode="#,##0.00_ ;[Red]\-#,##0.00\ "/>
  </numFmts>
  <fonts count="62">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1"/>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b/>
      <sz val="12"/>
      <color theme="1"/>
      <name val="Times New Roman"/>
      <family val="1"/>
    </font>
    <font>
      <sz val="10"/>
      <color rgb="FFFF0000"/>
      <name val="Times New Roman"/>
      <family val="1"/>
    </font>
    <font>
      <sz val="12"/>
      <color indexed="8"/>
      <name val="Calibri"/>
      <family val="2"/>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2"/>
      <name val="Calibri"/>
      <family val="2"/>
    </font>
    <font>
      <b/>
      <sz val="12"/>
      <name val="Times New Roman"/>
      <family val="1"/>
    </font>
    <font>
      <sz val="11"/>
      <color rgb="FFFF0000"/>
      <name val="Calibri"/>
      <family val="2"/>
    </font>
    <font>
      <sz val="12"/>
      <color rgb="FFFF0000"/>
      <name val="Times New Roman"/>
      <family val="1"/>
    </font>
    <font>
      <sz val="12"/>
      <color theme="1"/>
      <name val="Times New Roman"/>
      <family val="1"/>
    </font>
    <font>
      <sz val="10"/>
      <color rgb="FF000000"/>
      <name val="Times New Roman"/>
      <family val="1"/>
    </font>
    <font>
      <sz val="11"/>
      <color theme="1"/>
      <name val="Calibri"/>
      <family val="2"/>
    </font>
    <font>
      <sz val="12"/>
      <color indexed="8"/>
      <name val="Times New Roman"/>
      <family val="1"/>
      <charset val="238"/>
    </font>
    <font>
      <sz val="12"/>
      <name val="Times New Roman"/>
      <family val="1"/>
      <charset val="238"/>
    </font>
    <font>
      <sz val="10"/>
      <color indexed="8"/>
      <name val="Times New Roman"/>
      <family val="1"/>
      <charset val="238"/>
    </font>
    <font>
      <sz val="12"/>
      <color rgb="FFFF0000"/>
      <name val="Times New Roman"/>
      <family val="1"/>
      <charset val="238"/>
    </font>
    <font>
      <sz val="12"/>
      <color theme="1"/>
      <name val="Times New Roman"/>
      <family val="1"/>
      <charset val="238"/>
    </font>
    <font>
      <sz val="10"/>
      <color theme="1"/>
      <name val="Times New Roman"/>
      <family val="1"/>
      <charset val="238"/>
    </font>
    <font>
      <sz val="9"/>
      <color indexed="8"/>
      <name val="Verdana"/>
      <family val="2"/>
    </font>
  </fonts>
  <fills count="14">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46">
    <xf numFmtId="0" fontId="0" fillId="0" borderId="0" applyNumberFormat="0" applyFill="0" applyBorder="0" applyProtection="0">
      <alignment vertical="top" wrapText="1"/>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0" borderId="0" applyNumberFormat="0" applyBorder="0" applyProtection="0">
      <alignment vertical="top" wrapText="1"/>
    </xf>
    <xf numFmtId="0" fontId="7" fillId="0" borderId="0"/>
    <xf numFmtId="164" fontId="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 fillId="0" borderId="0"/>
    <xf numFmtId="0" fontId="26" fillId="0" borderId="0"/>
    <xf numFmtId="0" fontId="23" fillId="0" borderId="0"/>
    <xf numFmtId="0" fontId="2" fillId="0" borderId="0"/>
    <xf numFmtId="0" fontId="2" fillId="0" borderId="0"/>
    <xf numFmtId="0" fontId="26" fillId="0" borderId="0"/>
    <xf numFmtId="0" fontId="26" fillId="0" borderId="0"/>
    <xf numFmtId="0" fontId="26" fillId="0" borderId="0"/>
    <xf numFmtId="0" fontId="3" fillId="0" borderId="0" applyNumberFormat="0" applyFill="0" applyBorder="0" applyProtection="0">
      <alignment vertical="top" wrapText="1"/>
    </xf>
    <xf numFmtId="0" fontId="26"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20" fillId="0" borderId="0"/>
    <xf numFmtId="0" fontId="26" fillId="0" borderId="0"/>
    <xf numFmtId="0" fontId="2" fillId="0" borderId="0"/>
    <xf numFmtId="0" fontId="26" fillId="0" borderId="0"/>
    <xf numFmtId="0" fontId="2" fillId="0" borderId="0"/>
    <xf numFmtId="0" fontId="24"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3" fillId="0" borderId="0"/>
  </cellStyleXfs>
  <cellXfs count="434">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171"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69"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30"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1" fontId="18" fillId="0" borderId="10" xfId="0" applyNumberFormat="1" applyFont="1" applyBorder="1" applyAlignment="1">
      <alignment horizontal="left"/>
    </xf>
    <xf numFmtId="1" fontId="18" fillId="4" borderId="9" xfId="0" applyNumberFormat="1" applyFont="1" applyFill="1" applyBorder="1" applyAlignment="1">
      <alignment horizontal="left" vertical="center"/>
    </xf>
    <xf numFmtId="1" fontId="18" fillId="0" borderId="11" xfId="0" applyNumberFormat="1" applyFont="1" applyBorder="1" applyAlignment="1">
      <alignment horizontal="left"/>
    </xf>
    <xf numFmtId="1" fontId="18" fillId="4" borderId="10" xfId="0" applyNumberFormat="1" applyFont="1" applyFill="1" applyBorder="1" applyAlignment="1">
      <alignment horizontal="left"/>
    </xf>
    <xf numFmtId="1" fontId="18" fillId="0" borderId="10" xfId="0" applyNumberFormat="1" applyFont="1" applyBorder="1" applyAlignment="1">
      <alignment horizontal="left" wrapText="1"/>
    </xf>
    <xf numFmtId="1" fontId="4" fillId="0" borderId="11" xfId="0" applyNumberFormat="1" applyFont="1" applyBorder="1" applyAlignment="1">
      <alignment horizontal="left"/>
    </xf>
    <xf numFmtId="3" fontId="21"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3" fontId="10" fillId="3" borderId="2" xfId="7" applyNumberFormat="1" applyFont="1" applyFill="1" applyBorder="1" applyAlignment="1">
      <alignment vertical="center" wrapText="1"/>
    </xf>
    <xf numFmtId="167" fontId="21" fillId="3" borderId="2" xfId="0" applyNumberFormat="1" applyFont="1" applyFill="1" applyBorder="1" applyAlignment="1">
      <alignment vertical="center" wrapText="1"/>
    </xf>
    <xf numFmtId="173" fontId="21" fillId="3" borderId="2" xfId="0" applyNumberFormat="1" applyFont="1" applyFill="1" applyBorder="1" applyAlignment="1">
      <alignment vertical="center" wrapText="1"/>
    </xf>
    <xf numFmtId="0" fontId="22" fillId="0" borderId="0" xfId="0" applyFont="1">
      <alignment vertical="top" wrapText="1"/>
    </xf>
    <xf numFmtId="3" fontId="32" fillId="0" borderId="2" xfId="0" applyNumberFormat="1" applyFont="1" applyBorder="1">
      <alignment vertical="top" wrapText="1"/>
    </xf>
    <xf numFmtId="1" fontId="4" fillId="4" borderId="10" xfId="0" applyNumberFormat="1" applyFont="1" applyFill="1" applyBorder="1" applyAlignment="1">
      <alignment horizontal="left"/>
    </xf>
    <xf numFmtId="3" fontId="9" fillId="0" borderId="15" xfId="0" applyNumberFormat="1" applyFont="1" applyBorder="1">
      <alignment vertical="top" wrapText="1"/>
    </xf>
    <xf numFmtId="3" fontId="9" fillId="0" borderId="15" xfId="0" applyNumberFormat="1" applyFont="1" applyBorder="1" applyAlignment="1">
      <alignment horizontal="center" vertical="top" wrapText="1"/>
    </xf>
    <xf numFmtId="0" fontId="9" fillId="0" borderId="16" xfId="0" pivotButton="1" applyFont="1" applyBorder="1">
      <alignment vertical="top" wrapText="1"/>
    </xf>
    <xf numFmtId="0" fontId="9" fillId="0" borderId="17" xfId="0" applyFont="1" applyBorder="1">
      <alignment vertical="top" wrapText="1"/>
    </xf>
    <xf numFmtId="0" fontId="9" fillId="0" borderId="18" xfId="0" applyFont="1" applyBorder="1">
      <alignment vertical="top" wrapText="1"/>
    </xf>
    <xf numFmtId="0" fontId="9" fillId="0" borderId="20" xfId="0" applyFont="1" applyBorder="1">
      <alignment vertical="top" wrapText="1"/>
    </xf>
    <xf numFmtId="0" fontId="0" fillId="0" borderId="16" xfId="0" pivotButton="1" applyBorder="1">
      <alignment vertical="top" wrapText="1"/>
    </xf>
    <xf numFmtId="0" fontId="0" fillId="0" borderId="20" xfId="0" applyBorder="1">
      <alignmen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0" xfId="0" applyNumberFormat="1" applyBorder="1">
      <alignment vertical="top" wrapText="1"/>
    </xf>
    <xf numFmtId="0" fontId="0" fillId="0" borderId="25" xfId="0" applyNumberFormat="1" applyBorder="1">
      <alignment vertical="top" wrapText="1"/>
    </xf>
    <xf numFmtId="0" fontId="0" fillId="0" borderId="22" xfId="0" applyNumberFormat="1" applyBorder="1">
      <alignment vertical="top" wrapText="1"/>
    </xf>
    <xf numFmtId="3" fontId="9" fillId="0" borderId="19" xfId="0" applyNumberFormat="1" applyFont="1" applyBorder="1">
      <alignment vertical="top" wrapText="1"/>
    </xf>
    <xf numFmtId="3" fontId="9" fillId="0" borderId="24" xfId="0" applyNumberFormat="1" applyFont="1" applyBorder="1">
      <alignment vertical="top" wrapText="1"/>
    </xf>
    <xf numFmtId="0" fontId="25" fillId="0" borderId="16" xfId="0" applyFont="1" applyBorder="1" applyAlignment="1">
      <alignment horizontal="left" vertical="top" wrapText="1"/>
    </xf>
    <xf numFmtId="0" fontId="25" fillId="0" borderId="21" xfId="0" applyFont="1" applyBorder="1" applyAlignment="1">
      <alignment horizontal="left" vertical="top" wrapText="1"/>
    </xf>
    <xf numFmtId="0" fontId="25" fillId="0" borderId="23" xfId="0" applyFont="1" applyBorder="1" applyAlignment="1">
      <alignment horizontal="left" vertical="top" wrapText="1"/>
    </xf>
    <xf numFmtId="3" fontId="25" fillId="0" borderId="20" xfId="0" applyNumberFormat="1" applyFont="1" applyBorder="1">
      <alignment vertical="top" wrapText="1"/>
    </xf>
    <xf numFmtId="3" fontId="25" fillId="0" borderId="22" xfId="0" applyNumberFormat="1" applyFont="1" applyBorder="1">
      <alignment vertical="top" wrapText="1"/>
    </xf>
    <xf numFmtId="3" fontId="25" fillId="0" borderId="25" xfId="0" applyNumberFormat="1" applyFont="1" applyBorder="1">
      <alignment vertical="top"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3" fontId="9" fillId="0" borderId="16" xfId="0" applyNumberFormat="1" applyFont="1" applyBorder="1" applyAlignment="1">
      <alignment horizontal="center" vertical="top" wrapText="1"/>
    </xf>
    <xf numFmtId="3" fontId="9" fillId="0" borderId="19"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1" fontId="18" fillId="0" borderId="2" xfId="0" applyNumberFormat="1" applyFont="1" applyBorder="1" applyAlignment="1">
      <alignment horizontal="left" wrapText="1"/>
    </xf>
    <xf numFmtId="1" fontId="18" fillId="0" borderId="9" xfId="0" applyNumberFormat="1" applyFont="1" applyBorder="1" applyAlignment="1">
      <alignment horizontal="left"/>
    </xf>
    <xf numFmtId="1" fontId="4" fillId="0" borderId="10" xfId="0" applyNumberFormat="1" applyFont="1" applyFill="1" applyBorder="1" applyAlignment="1">
      <alignment horizontal="center"/>
    </xf>
    <xf numFmtId="3" fontId="4" fillId="0" borderId="10" xfId="0" applyNumberFormat="1" applyFont="1" applyBorder="1" applyAlignment="1">
      <alignment horizontal="center" vertical="top" wrapText="1"/>
    </xf>
    <xf numFmtId="1" fontId="18" fillId="4" borderId="9" xfId="0" applyNumberFormat="1" applyFont="1" applyFill="1" applyBorder="1" applyAlignment="1">
      <alignment horizontal="left"/>
    </xf>
    <xf numFmtId="1" fontId="18" fillId="0" borderId="10" xfId="0" applyNumberFormat="1" applyFont="1" applyFill="1" applyBorder="1" applyAlignment="1">
      <alignment horizontal="left"/>
    </xf>
    <xf numFmtId="1" fontId="18" fillId="4" borderId="5" xfId="0" applyNumberFormat="1" applyFont="1" applyFill="1" applyBorder="1" applyAlignment="1">
      <alignment horizontal="left"/>
    </xf>
    <xf numFmtId="1" fontId="18" fillId="0" borderId="10" xfId="0" applyNumberFormat="1" applyFont="1" applyFill="1" applyBorder="1" applyAlignment="1">
      <alignment horizontal="center"/>
    </xf>
    <xf numFmtId="1" fontId="18" fillId="0" borderId="2" xfId="0" applyNumberFormat="1" applyFont="1" applyBorder="1" applyAlignment="1">
      <alignment horizontal="center"/>
    </xf>
    <xf numFmtId="1" fontId="18" fillId="4" borderId="2" xfId="0" applyNumberFormat="1" applyFont="1" applyFill="1" applyBorder="1" applyAlignment="1">
      <alignment horizontal="left"/>
    </xf>
    <xf numFmtId="1" fontId="18" fillId="0" borderId="9"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0" borderId="0" xfId="0" applyFont="1" applyFill="1" applyAlignment="1">
      <alignment horizontal="right" vertical="top" wrapText="1"/>
    </xf>
    <xf numFmtId="1" fontId="4" fillId="4" borderId="9" xfId="0" applyNumberFormat="1" applyFont="1" applyFill="1" applyBorder="1" applyAlignment="1">
      <alignment horizontal="left"/>
    </xf>
    <xf numFmtId="3" fontId="0" fillId="0" borderId="0" xfId="0" applyNumberFormat="1">
      <alignment vertical="top" wrapText="1"/>
    </xf>
    <xf numFmtId="0" fontId="3" fillId="0" borderId="0" xfId="18">
      <alignment vertical="top" wrapText="1"/>
    </xf>
    <xf numFmtId="172" fontId="36" fillId="11" borderId="2" xfId="18" applyNumberFormat="1" applyFont="1" applyFill="1" applyBorder="1" applyAlignment="1">
      <alignment horizontal="center" vertical="center" wrapText="1"/>
    </xf>
    <xf numFmtId="172" fontId="37" fillId="11" borderId="2" xfId="18" applyNumberFormat="1" applyFont="1" applyFill="1" applyBorder="1" applyAlignment="1">
      <alignment horizontal="center" vertical="center" wrapText="1"/>
    </xf>
    <xf numFmtId="172" fontId="36" fillId="7" borderId="2" xfId="18" applyNumberFormat="1" applyFont="1" applyFill="1" applyBorder="1" applyAlignment="1">
      <alignment horizontal="center" vertical="center" wrapText="1"/>
    </xf>
    <xf numFmtId="172" fontId="14" fillId="9" borderId="2" xfId="18" applyNumberFormat="1" applyFont="1" applyFill="1" applyBorder="1" applyAlignment="1">
      <alignment horizontal="center" vertical="center" wrapText="1"/>
    </xf>
    <xf numFmtId="1" fontId="36" fillId="11" borderId="2" xfId="18" applyNumberFormat="1" applyFont="1" applyFill="1" applyBorder="1" applyAlignment="1">
      <alignment horizontal="center" vertical="center" wrapText="1"/>
    </xf>
    <xf numFmtId="1" fontId="37" fillId="11" borderId="2" xfId="18" applyNumberFormat="1" applyFont="1" applyFill="1" applyBorder="1" applyAlignment="1">
      <alignment horizontal="center" vertical="center" wrapText="1"/>
    </xf>
    <xf numFmtId="9" fontId="36" fillId="11" borderId="2" xfId="18" applyNumberFormat="1" applyFont="1" applyFill="1" applyBorder="1" applyAlignment="1">
      <alignment horizontal="center" vertical="center" wrapText="1"/>
    </xf>
    <xf numFmtId="1" fontId="36" fillId="7" borderId="2" xfId="18" applyNumberFormat="1" applyFont="1" applyFill="1" applyBorder="1" applyAlignment="1">
      <alignment horizontal="center" vertical="center" wrapText="1"/>
    </xf>
    <xf numFmtId="176" fontId="36" fillId="11" borderId="2" xfId="18" applyNumberFormat="1" applyFont="1" applyFill="1" applyBorder="1" applyAlignment="1">
      <alignment horizontal="center" vertical="center" wrapText="1"/>
    </xf>
    <xf numFmtId="1" fontId="14" fillId="9" borderId="2" xfId="18" applyNumberFormat="1" applyFont="1" applyFill="1" applyBorder="1" applyAlignment="1">
      <alignment horizontal="center" vertical="center" wrapText="1"/>
    </xf>
    <xf numFmtId="9" fontId="38" fillId="0" borderId="0" xfId="18" applyNumberFormat="1" applyFont="1">
      <alignment vertical="top" wrapText="1"/>
    </xf>
    <xf numFmtId="176" fontId="38" fillId="0" borderId="0" xfId="18" applyNumberFormat="1" applyFont="1">
      <alignment vertical="top" wrapText="1"/>
    </xf>
    <xf numFmtId="1" fontId="38" fillId="0" borderId="0" xfId="18" applyNumberFormat="1" applyFont="1">
      <alignment vertical="top" wrapText="1"/>
    </xf>
    <xf numFmtId="10" fontId="38" fillId="0" borderId="0" xfId="18" applyNumberFormat="1" applyFont="1">
      <alignment vertical="top" wrapText="1"/>
    </xf>
    <xf numFmtId="1" fontId="3" fillId="0" borderId="0" xfId="18" applyNumberFormat="1">
      <alignment vertical="top" wrapText="1"/>
    </xf>
    <xf numFmtId="172" fontId="39" fillId="11" borderId="2" xfId="18" applyNumberFormat="1" applyFont="1" applyFill="1" applyBorder="1" applyAlignment="1">
      <alignment vertical="center" wrapText="1"/>
    </xf>
    <xf numFmtId="3" fontId="40" fillId="12" borderId="2" xfId="18" applyNumberFormat="1" applyFont="1" applyFill="1" applyBorder="1" applyAlignment="1">
      <alignment horizontal="center" vertical="center" wrapText="1"/>
    </xf>
    <xf numFmtId="172" fontId="40" fillId="12" borderId="2" xfId="18" applyNumberFormat="1" applyFont="1" applyFill="1" applyBorder="1" applyAlignment="1">
      <alignment horizontal="center" vertical="center"/>
    </xf>
    <xf numFmtId="3" fontId="40" fillId="0" borderId="2" xfId="18" applyNumberFormat="1" applyFont="1" applyFill="1" applyBorder="1" applyAlignment="1">
      <alignment horizontal="center" vertical="center" wrapText="1"/>
    </xf>
    <xf numFmtId="3" fontId="3" fillId="0" borderId="0" xfId="18" applyNumberFormat="1">
      <alignment vertical="top" wrapText="1"/>
    </xf>
    <xf numFmtId="3" fontId="14" fillId="9" borderId="2" xfId="18" applyNumberFormat="1" applyFont="1" applyFill="1" applyBorder="1" applyAlignment="1">
      <alignment horizontal="center" vertical="center" wrapText="1"/>
    </xf>
    <xf numFmtId="0" fontId="28" fillId="9" borderId="2" xfId="18" applyFont="1" applyFill="1" applyBorder="1" applyAlignment="1">
      <alignment vertical="center"/>
    </xf>
    <xf numFmtId="1" fontId="36" fillId="12" borderId="0" xfId="18" applyNumberFormat="1" applyFont="1" applyFill="1" applyAlignment="1">
      <alignment horizontal="center" vertical="center"/>
    </xf>
    <xf numFmtId="3" fontId="42" fillId="12" borderId="2" xfId="18" applyNumberFormat="1" applyFont="1" applyFill="1" applyBorder="1" applyAlignment="1">
      <alignment horizontal="center" vertical="center" wrapText="1"/>
    </xf>
    <xf numFmtId="49" fontId="42" fillId="12" borderId="2" xfId="18" applyNumberFormat="1" applyFont="1" applyFill="1" applyBorder="1" applyAlignment="1">
      <alignment horizontal="center" vertical="center" wrapText="1"/>
    </xf>
    <xf numFmtId="3" fontId="42" fillId="0" borderId="2" xfId="18" applyNumberFormat="1" applyFont="1" applyFill="1" applyBorder="1" applyAlignment="1">
      <alignment horizontal="center" vertical="center" wrapText="1"/>
    </xf>
    <xf numFmtId="0" fontId="29" fillId="9" borderId="2" xfId="18" applyFont="1" applyFill="1" applyBorder="1" applyAlignment="1"/>
    <xf numFmtId="49" fontId="40" fillId="12" borderId="2" xfId="18" applyNumberFormat="1" applyFont="1" applyFill="1" applyBorder="1" applyAlignment="1">
      <alignment horizontal="center" vertical="center" wrapText="1"/>
    </xf>
    <xf numFmtId="49" fontId="40" fillId="0" borderId="2" xfId="18" applyNumberFormat="1" applyFont="1" applyFill="1" applyBorder="1" applyAlignment="1">
      <alignment horizontal="center" vertical="center" wrapText="1"/>
    </xf>
    <xf numFmtId="0" fontId="28" fillId="9" borderId="2" xfId="18" applyFont="1" applyFill="1" applyBorder="1" applyAlignment="1"/>
    <xf numFmtId="172" fontId="41" fillId="11" borderId="2" xfId="18" applyNumberFormat="1" applyFont="1" applyFill="1" applyBorder="1" applyAlignment="1">
      <alignment vertical="center" wrapText="1"/>
    </xf>
    <xf numFmtId="170" fontId="42" fillId="0" borderId="2" xfId="31" applyNumberFormat="1" applyFont="1" applyBorder="1" applyAlignment="1">
      <alignment horizontal="center" vertical="center"/>
    </xf>
    <xf numFmtId="177" fontId="40" fillId="12" borderId="0" xfId="18" applyNumberFormat="1" applyFont="1" applyFill="1" applyBorder="1" applyAlignment="1">
      <alignment horizontal="center" vertical="center" wrapText="1"/>
    </xf>
    <xf numFmtId="172" fontId="40" fillId="12" borderId="0" xfId="18" applyNumberFormat="1" applyFont="1" applyFill="1" applyAlignment="1">
      <alignment horizontal="center" vertical="center"/>
    </xf>
    <xf numFmtId="3" fontId="40" fillId="4" borderId="2" xfId="18" applyNumberFormat="1" applyFont="1" applyFill="1" applyBorder="1" applyAlignment="1">
      <alignment horizontal="center" vertical="center" wrapText="1"/>
    </xf>
    <xf numFmtId="3" fontId="36" fillId="11" borderId="2" xfId="18" applyNumberFormat="1" applyFont="1" applyFill="1" applyBorder="1" applyAlignment="1">
      <alignment horizontal="center" vertical="center" wrapText="1"/>
    </xf>
    <xf numFmtId="172" fontId="36" fillId="12" borderId="0" xfId="18" applyNumberFormat="1" applyFont="1" applyFill="1" applyAlignment="1">
      <alignment horizontal="center" vertical="center"/>
    </xf>
    <xf numFmtId="172" fontId="40" fillId="12" borderId="0" xfId="18" applyNumberFormat="1" applyFont="1" applyFill="1" applyAlignment="1">
      <alignment horizontal="center" vertical="center" wrapText="1"/>
    </xf>
    <xf numFmtId="172" fontId="40" fillId="0" borderId="0" xfId="18" applyNumberFormat="1" applyFont="1" applyFill="1" applyAlignment="1">
      <alignment horizontal="center" vertical="center"/>
    </xf>
    <xf numFmtId="172" fontId="36" fillId="12" borderId="0" xfId="18" applyNumberFormat="1" applyFont="1" applyFill="1" applyBorder="1" applyAlignment="1">
      <alignment horizontal="center" vertical="center"/>
    </xf>
    <xf numFmtId="3" fontId="40" fillId="12" borderId="0" xfId="18" applyNumberFormat="1" applyFont="1" applyFill="1" applyAlignment="1">
      <alignment horizontal="center" vertical="center" wrapText="1"/>
    </xf>
    <xf numFmtId="2" fontId="40" fillId="12" borderId="0" xfId="18" applyNumberFormat="1" applyFont="1" applyFill="1" applyAlignment="1">
      <alignment horizontal="center" vertical="center" wrapText="1"/>
    </xf>
    <xf numFmtId="172" fontId="36" fillId="12" borderId="0" xfId="18" applyNumberFormat="1" applyFont="1" applyFill="1" applyAlignment="1">
      <alignment vertical="center"/>
    </xf>
    <xf numFmtId="0" fontId="43" fillId="0" borderId="0" xfId="18" applyFont="1">
      <alignment vertical="top" wrapText="1"/>
    </xf>
    <xf numFmtId="172" fontId="43" fillId="0" borderId="0" xfId="18" applyNumberFormat="1" applyFont="1">
      <alignment vertical="top" wrapText="1"/>
    </xf>
    <xf numFmtId="3" fontId="43" fillId="0" borderId="0" xfId="18" applyNumberFormat="1" applyFont="1">
      <alignment vertical="top" wrapText="1"/>
    </xf>
    <xf numFmtId="0" fontId="44" fillId="0" borderId="0" xfId="18" applyFont="1">
      <alignment vertical="top" wrapText="1"/>
    </xf>
    <xf numFmtId="172" fontId="44" fillId="0" borderId="0" xfId="18" applyNumberFormat="1" applyFont="1">
      <alignment vertical="top" wrapText="1"/>
    </xf>
    <xf numFmtId="3" fontId="44" fillId="0" borderId="0" xfId="18" applyNumberFormat="1" applyFont="1">
      <alignment vertical="top" wrapText="1"/>
    </xf>
    <xf numFmtId="172" fontId="3" fillId="10" borderId="0" xfId="18" applyNumberFormat="1" applyFill="1">
      <alignment vertical="top" wrapText="1"/>
    </xf>
    <xf numFmtId="3" fontId="3" fillId="10"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5" fillId="0" borderId="0" xfId="0" applyFont="1">
      <alignment vertical="top" wrapText="1"/>
    </xf>
    <xf numFmtId="0" fontId="45" fillId="0" borderId="0" xfId="18" applyFont="1">
      <alignment vertical="top" wrapText="1"/>
    </xf>
    <xf numFmtId="172" fontId="46" fillId="11" borderId="2" xfId="18" applyNumberFormat="1" applyFont="1" applyFill="1" applyBorder="1" applyAlignment="1">
      <alignment horizontal="center" vertical="center" wrapText="1"/>
    </xf>
    <xf numFmtId="1" fontId="46" fillId="11" borderId="2" xfId="18" applyNumberFormat="1" applyFont="1" applyFill="1" applyBorder="1" applyAlignment="1">
      <alignment horizontal="center" vertical="center" wrapText="1"/>
    </xf>
    <xf numFmtId="172" fontId="47" fillId="12" borderId="0" xfId="18" applyNumberFormat="1" applyFont="1" applyFill="1" applyAlignment="1">
      <alignment horizontal="center" vertical="center"/>
    </xf>
    <xf numFmtId="0" fontId="28" fillId="9" borderId="0" xfId="18" applyFont="1" applyFill="1" applyBorder="1" applyAlignment="1"/>
    <xf numFmtId="0" fontId="7" fillId="8" borderId="0" xfId="0" applyFont="1" applyFill="1">
      <alignment vertical="top" wrapText="1"/>
    </xf>
    <xf numFmtId="3" fontId="40" fillId="12" borderId="3" xfId="18" applyNumberFormat="1" applyFont="1" applyFill="1" applyBorder="1" applyAlignment="1">
      <alignment horizontal="center" vertical="center" wrapText="1"/>
    </xf>
    <xf numFmtId="172" fontId="25" fillId="9" borderId="3" xfId="18" applyNumberFormat="1" applyFont="1" applyFill="1" applyBorder="1" applyAlignment="1">
      <alignment horizontal="center" vertical="center" wrapText="1"/>
    </xf>
    <xf numFmtId="1" fontId="25" fillId="9" borderId="3" xfId="18" applyNumberFormat="1" applyFont="1" applyFill="1" applyBorder="1" applyAlignment="1">
      <alignment horizontal="center" vertical="center" wrapText="1"/>
    </xf>
    <xf numFmtId="3" fontId="25" fillId="9" borderId="2" xfId="18" applyNumberFormat="1" applyFont="1" applyFill="1" applyBorder="1" applyAlignment="1">
      <alignment horizontal="center" vertical="center" wrapText="1"/>
    </xf>
    <xf numFmtId="3" fontId="25" fillId="8" borderId="2" xfId="18" applyNumberFormat="1" applyFont="1" applyFill="1" applyBorder="1" applyAlignment="1">
      <alignment horizontal="center" vertical="center" wrapText="1"/>
    </xf>
    <xf numFmtId="3" fontId="25" fillId="11" borderId="2" xfId="18" applyNumberFormat="1" applyFont="1" applyFill="1" applyBorder="1" applyAlignment="1">
      <alignment horizontal="center" vertical="center" wrapText="1"/>
    </xf>
    <xf numFmtId="172" fontId="9" fillId="12" borderId="0" xfId="18" applyNumberFormat="1" applyFont="1" applyFill="1" applyAlignment="1">
      <alignment horizontal="center" vertical="center"/>
    </xf>
    <xf numFmtId="3" fontId="25" fillId="13" borderId="2" xfId="18" applyNumberFormat="1" applyFont="1" applyFill="1" applyBorder="1" applyAlignment="1">
      <alignment horizontal="center" vertical="center" wrapText="1"/>
    </xf>
    <xf numFmtId="3" fontId="45" fillId="10" borderId="2" xfId="18" applyNumberFormat="1" applyFont="1" applyFill="1" applyBorder="1">
      <alignment vertical="top" wrapText="1"/>
    </xf>
    <xf numFmtId="3" fontId="15" fillId="9" borderId="2" xfId="18" applyNumberFormat="1" applyFont="1" applyFill="1" applyBorder="1" applyAlignment="1">
      <alignment horizontal="right" vertical="center" wrapText="1"/>
    </xf>
    <xf numFmtId="1" fontId="4" fillId="0" borderId="11" xfId="0" applyNumberFormat="1" applyFont="1" applyFill="1" applyBorder="1" applyAlignment="1">
      <alignment horizontal="left"/>
    </xf>
    <xf numFmtId="1" fontId="18" fillId="0" borderId="2" xfId="0" applyNumberFormat="1" applyFont="1" applyFill="1" applyBorder="1" applyAlignment="1">
      <alignment horizontal="left" wrapText="1"/>
    </xf>
    <xf numFmtId="1" fontId="4" fillId="0" borderId="9" xfId="18" applyNumberFormat="1" applyFont="1" applyBorder="1" applyAlignment="1">
      <alignment horizontal="left"/>
    </xf>
    <xf numFmtId="1" fontId="4" fillId="0" borderId="9" xfId="0" applyNumberFormat="1" applyFont="1" applyFill="1" applyBorder="1" applyAlignment="1">
      <alignment horizontal="left"/>
    </xf>
    <xf numFmtId="1" fontId="4" fillId="0" borderId="2" xfId="0" applyNumberFormat="1" applyFont="1" applyFill="1" applyBorder="1" applyAlignment="1">
      <alignment horizontal="center"/>
    </xf>
    <xf numFmtId="49" fontId="4" fillId="0" borderId="11" xfId="0" applyNumberFormat="1" applyFont="1" applyFill="1" applyBorder="1" applyAlignment="1">
      <alignment horizontal="left" vertical="center"/>
    </xf>
    <xf numFmtId="1" fontId="4" fillId="0" borderId="2" xfId="0" applyNumberFormat="1" applyFont="1" applyFill="1" applyBorder="1" applyAlignment="1">
      <alignment horizontal="left"/>
    </xf>
    <xf numFmtId="3" fontId="9" fillId="12" borderId="0" xfId="18" applyNumberFormat="1" applyFont="1" applyFill="1" applyAlignment="1">
      <alignment horizontal="center" vertical="center"/>
    </xf>
    <xf numFmtId="49" fontId="49" fillId="0" borderId="2" xfId="0" applyNumberFormat="1" applyFont="1" applyFill="1" applyBorder="1" applyAlignment="1">
      <alignment horizontal="center" vertical="center" wrapText="1"/>
    </xf>
    <xf numFmtId="169" fontId="49" fillId="0" borderId="2" xfId="0" applyNumberFormat="1" applyFont="1" applyFill="1" applyBorder="1" applyAlignment="1">
      <alignment horizontal="center" vertical="center" wrapText="1"/>
    </xf>
    <xf numFmtId="166" fontId="49" fillId="0" borderId="2" xfId="0" applyNumberFormat="1" applyFont="1" applyFill="1" applyBorder="1" applyAlignment="1">
      <alignment horizontal="center" vertical="center" wrapText="1"/>
    </xf>
    <xf numFmtId="3" fontId="49" fillId="0" borderId="2" xfId="0" applyNumberFormat="1" applyFont="1" applyFill="1" applyBorder="1" applyAlignment="1">
      <alignment horizontal="center" vertical="center" wrapText="1"/>
    </xf>
    <xf numFmtId="0" fontId="7" fillId="0" borderId="0" xfId="0" applyFont="1" applyFill="1">
      <alignment vertical="top" wrapText="1"/>
    </xf>
    <xf numFmtId="0" fontId="8" fillId="4" borderId="2" xfId="0" applyFont="1" applyFill="1" applyBorder="1" applyAlignment="1">
      <alignment horizontal="left" vertical="top" wrapText="1"/>
    </xf>
    <xf numFmtId="175" fontId="18" fillId="0" borderId="10" xfId="0" applyNumberFormat="1" applyFont="1" applyBorder="1" applyAlignment="1">
      <alignment horizontal="right"/>
    </xf>
    <xf numFmtId="1" fontId="18" fillId="0" borderId="4" xfId="0" applyNumberFormat="1" applyFont="1" applyBorder="1" applyAlignment="1">
      <alignment horizontal="left"/>
    </xf>
    <xf numFmtId="1" fontId="18" fillId="0" borderId="11" xfId="0" applyNumberFormat="1" applyFont="1" applyBorder="1" applyAlignment="1">
      <alignment horizontal="left" wrapText="1"/>
    </xf>
    <xf numFmtId="49" fontId="4" fillId="0" borderId="2" xfId="0" applyNumberFormat="1" applyFont="1" applyBorder="1" applyAlignment="1">
      <alignment horizontal="left"/>
    </xf>
    <xf numFmtId="1" fontId="18" fillId="0" borderId="10" xfId="0" applyNumberFormat="1" applyFont="1" applyBorder="1" applyAlignment="1">
      <alignment horizontal="center"/>
    </xf>
    <xf numFmtId="1" fontId="18" fillId="0" borderId="0" xfId="0" applyNumberFormat="1" applyFont="1" applyBorder="1" applyAlignment="1">
      <alignment horizontal="left"/>
    </xf>
    <xf numFmtId="0" fontId="7" fillId="10" borderId="0" xfId="0" applyFont="1" applyFill="1">
      <alignment vertical="top" wrapText="1"/>
    </xf>
    <xf numFmtId="168" fontId="18" fillId="0" borderId="2" xfId="0" applyNumberFormat="1" applyFont="1" applyFill="1" applyBorder="1" applyAlignment="1">
      <alignment horizontal="right" vertical="top" wrapText="1"/>
    </xf>
    <xf numFmtId="49" fontId="4" fillId="0" borderId="10" xfId="0" applyNumberFormat="1" applyFont="1" applyFill="1" applyBorder="1" applyAlignment="1">
      <alignment horizontal="left" vertical="center"/>
    </xf>
    <xf numFmtId="1" fontId="18"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74" fontId="52" fillId="0" borderId="2" xfId="0" applyNumberFormat="1" applyFont="1" applyFill="1" applyBorder="1" applyAlignment="1">
      <alignment horizontal="right" vertical="center" wrapText="1"/>
    </xf>
    <xf numFmtId="1" fontId="18" fillId="0" borderId="10" xfId="0" applyNumberFormat="1" applyFont="1" applyFill="1" applyBorder="1" applyAlignment="1">
      <alignment horizontal="left"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175" fontId="18" fillId="0" borderId="11" xfId="0" applyNumberFormat="1" applyFont="1" applyBorder="1" applyAlignment="1">
      <alignment horizontal="right"/>
    </xf>
    <xf numFmtId="1" fontId="52" fillId="0" borderId="2" xfId="0" applyNumberFormat="1" applyFont="1" applyBorder="1" applyAlignment="1">
      <alignment horizontal="left"/>
    </xf>
    <xf numFmtId="175" fontId="18" fillId="0" borderId="2" xfId="0" applyNumberFormat="1" applyFont="1" applyBorder="1" applyAlignment="1">
      <alignment horizontal="left"/>
    </xf>
    <xf numFmtId="1" fontId="18" fillId="4" borderId="2" xfId="0" applyNumberFormat="1" applyFont="1" applyFill="1" applyBorder="1" applyAlignment="1">
      <alignment horizontal="center"/>
    </xf>
    <xf numFmtId="1" fontId="52" fillId="4" borderId="2" xfId="0" applyNumberFormat="1" applyFont="1" applyFill="1" applyBorder="1" applyAlignment="1">
      <alignment horizontal="center"/>
    </xf>
    <xf numFmtId="0" fontId="18" fillId="0" borderId="2" xfId="0" applyNumberFormat="1" applyFont="1" applyBorder="1" applyAlignment="1">
      <alignment vertical="center"/>
    </xf>
    <xf numFmtId="1" fontId="55" fillId="0" borderId="10" xfId="0" applyNumberFormat="1" applyFont="1" applyBorder="1" applyAlignment="1">
      <alignment horizontal="left"/>
    </xf>
    <xf numFmtId="1" fontId="55" fillId="0" borderId="10" xfId="0" applyNumberFormat="1" applyFont="1" applyBorder="1" applyAlignment="1">
      <alignment horizontal="left" wrapText="1"/>
    </xf>
    <xf numFmtId="1" fontId="55" fillId="4" borderId="11" xfId="0" applyNumberFormat="1" applyFont="1" applyFill="1" applyBorder="1" applyAlignment="1">
      <alignment horizontal="left" vertical="center"/>
    </xf>
    <xf numFmtId="1" fontId="55" fillId="0" borderId="10" xfId="0" applyNumberFormat="1" applyFont="1" applyBorder="1" applyAlignment="1">
      <alignment horizontal="left" vertical="center"/>
    </xf>
    <xf numFmtId="3" fontId="55" fillId="0" borderId="10" xfId="0" applyNumberFormat="1" applyFont="1" applyBorder="1" applyAlignment="1">
      <alignment horizontal="left" vertical="center" wrapText="1"/>
    </xf>
    <xf numFmtId="1" fontId="55" fillId="0" borderId="11" xfId="0" applyNumberFormat="1" applyFont="1" applyFill="1" applyBorder="1" applyAlignment="1">
      <alignment horizontal="left"/>
    </xf>
    <xf numFmtId="1" fontId="55" fillId="0" borderId="10" xfId="0" applyNumberFormat="1" applyFont="1" applyFill="1" applyBorder="1" applyAlignment="1">
      <alignment horizontal="left" wrapText="1"/>
    </xf>
    <xf numFmtId="1" fontId="55" fillId="0" borderId="9" xfId="0" applyNumberFormat="1" applyFont="1" applyBorder="1" applyAlignment="1">
      <alignment horizontal="left"/>
    </xf>
    <xf numFmtId="1" fontId="55" fillId="0" borderId="2" xfId="0" applyNumberFormat="1" applyFont="1" applyBorder="1" applyAlignment="1">
      <alignment horizontal="left"/>
    </xf>
    <xf numFmtId="1" fontId="55" fillId="0" borderId="11" xfId="0" applyNumberFormat="1" applyFont="1" applyBorder="1" applyAlignment="1">
      <alignment horizontal="left"/>
    </xf>
    <xf numFmtId="1" fontId="55" fillId="4" borderId="9" xfId="0" applyNumberFormat="1" applyFont="1" applyFill="1" applyBorder="1" applyAlignment="1">
      <alignment horizontal="left"/>
    </xf>
    <xf numFmtId="1" fontId="55" fillId="0" borderId="8" xfId="0" applyNumberFormat="1" applyFont="1" applyBorder="1" applyAlignment="1">
      <alignment horizontal="left"/>
    </xf>
    <xf numFmtId="1" fontId="57" fillId="0" borderId="10" xfId="0" applyNumberFormat="1" applyFont="1" applyBorder="1" applyAlignment="1">
      <alignment horizontal="left"/>
    </xf>
    <xf numFmtId="0" fontId="7" fillId="4" borderId="14" xfId="0" applyFont="1" applyFill="1" applyBorder="1" applyAlignment="1">
      <alignment horizontal="left" vertical="top" wrapText="1"/>
    </xf>
    <xf numFmtId="1" fontId="4" fillId="4" borderId="10" xfId="0" applyNumberFormat="1" applyFont="1" applyFill="1" applyBorder="1" applyAlignment="1">
      <alignment horizontal="left" wrapText="1"/>
    </xf>
    <xf numFmtId="0" fontId="9" fillId="0" borderId="0" xfId="0" applyFont="1" applyBorder="1">
      <alignment vertical="top" wrapText="1"/>
    </xf>
    <xf numFmtId="1" fontId="4" fillId="0" borderId="4" xfId="0" applyNumberFormat="1" applyFont="1" applyFill="1" applyBorder="1" applyAlignment="1">
      <alignment horizontal="left"/>
    </xf>
    <xf numFmtId="1" fontId="4" fillId="4" borderId="2" xfId="0" applyNumberFormat="1" applyFont="1" applyFill="1" applyBorder="1" applyAlignment="1">
      <alignment horizontal="left" wrapText="1"/>
    </xf>
    <xf numFmtId="1" fontId="55" fillId="0" borderId="2" xfId="0" applyNumberFormat="1" applyFont="1" applyBorder="1" applyAlignment="1">
      <alignment horizontal="left" wrapText="1"/>
    </xf>
    <xf numFmtId="1" fontId="18" fillId="0" borderId="9" xfId="0" applyNumberFormat="1" applyFont="1" applyFill="1" applyBorder="1" applyAlignment="1">
      <alignment horizontal="left" vertical="center"/>
    </xf>
    <xf numFmtId="1" fontId="18" fillId="4" borderId="4" xfId="0" applyNumberFormat="1" applyFont="1" applyFill="1" applyBorder="1" applyAlignment="1">
      <alignment horizontal="left" vertical="center"/>
    </xf>
    <xf numFmtId="3" fontId="18" fillId="0" borderId="10" xfId="0" applyNumberFormat="1" applyFont="1" applyFill="1" applyBorder="1" applyAlignment="1">
      <alignment horizontal="left" vertical="top" wrapText="1"/>
    </xf>
    <xf numFmtId="175" fontId="18" fillId="0" borderId="2" xfId="0" applyNumberFormat="1" applyFont="1" applyBorder="1" applyAlignment="1">
      <alignment horizontal="right"/>
    </xf>
    <xf numFmtId="1" fontId="55" fillId="4" borderId="2" xfId="0" applyNumberFormat="1" applyFont="1" applyFill="1" applyBorder="1" applyAlignment="1">
      <alignment horizontal="left"/>
    </xf>
    <xf numFmtId="0" fontId="50" fillId="4" borderId="0" xfId="0" applyFont="1" applyFill="1">
      <alignment vertical="top" wrapText="1"/>
    </xf>
    <xf numFmtId="1" fontId="55" fillId="0" borderId="13" xfId="0" applyNumberFormat="1" applyFont="1" applyBorder="1" applyAlignment="1">
      <alignment horizontal="left"/>
    </xf>
    <xf numFmtId="175" fontId="18" fillId="0" borderId="10" xfId="0" applyNumberFormat="1" applyFont="1" applyBorder="1" applyAlignment="1">
      <alignment horizontal="left"/>
    </xf>
    <xf numFmtId="1" fontId="55" fillId="0" borderId="10" xfId="0" applyNumberFormat="1" applyFont="1" applyBorder="1" applyAlignment="1">
      <alignment horizontal="left" vertical="top" wrapText="1"/>
    </xf>
    <xf numFmtId="1" fontId="55" fillId="0" borderId="12" xfId="0" applyNumberFormat="1" applyFont="1" applyBorder="1" applyAlignment="1">
      <alignment horizontal="left" wrapText="1"/>
    </xf>
    <xf numFmtId="1" fontId="18" fillId="0" borderId="10" xfId="0" applyNumberFormat="1" applyFont="1" applyFill="1" applyBorder="1" applyAlignment="1">
      <alignment horizontal="left" indent="1"/>
    </xf>
    <xf numFmtId="0" fontId="8" fillId="4" borderId="0" xfId="0" applyFont="1" applyFill="1" applyAlignment="1">
      <alignment horizontal="left" vertical="top" wrapText="1" indent="1"/>
    </xf>
    <xf numFmtId="0" fontId="4" fillId="0" borderId="2" xfId="0" applyNumberFormat="1" applyFont="1" applyFill="1" applyBorder="1" applyAlignment="1">
      <alignment horizontal="left" vertical="center" indent="1"/>
    </xf>
    <xf numFmtId="0" fontId="7" fillId="4" borderId="1" xfId="0" applyFont="1" applyFill="1" applyBorder="1" applyAlignment="1">
      <alignment horizontal="left" vertical="top" wrapText="1" indent="1"/>
    </xf>
    <xf numFmtId="0" fontId="52" fillId="0" borderId="2" xfId="0" applyFont="1" applyFill="1" applyBorder="1" applyAlignment="1">
      <alignment horizontal="left" vertical="center" indent="1"/>
    </xf>
    <xf numFmtId="49" fontId="4" fillId="0" borderId="9" xfId="0" applyNumberFormat="1" applyFont="1" applyFill="1" applyBorder="1" applyAlignment="1">
      <alignment horizontal="left" vertical="center"/>
    </xf>
    <xf numFmtId="1" fontId="4" fillId="0" borderId="2" xfId="0" applyNumberFormat="1" applyFont="1" applyFill="1" applyBorder="1" applyAlignment="1">
      <alignment horizontal="left" vertical="center"/>
    </xf>
    <xf numFmtId="0" fontId="9" fillId="0" borderId="2" xfId="0" applyFont="1" applyBorder="1" applyAlignment="1">
      <alignment horizontal="center" vertical="top" wrapText="1"/>
    </xf>
    <xf numFmtId="0" fontId="48" fillId="4" borderId="0" xfId="0" applyFont="1" applyFill="1" applyAlignment="1">
      <alignment horizontal="left" vertical="top" wrapText="1" indent="2"/>
    </xf>
    <xf numFmtId="0" fontId="18" fillId="0" borderId="10" xfId="0" applyNumberFormat="1" applyFont="1" applyBorder="1" applyAlignment="1">
      <alignment horizontal="left" vertical="center"/>
    </xf>
    <xf numFmtId="1" fontId="4" fillId="0" borderId="9" xfId="0" applyNumberFormat="1" applyFont="1" applyFill="1" applyBorder="1" applyAlignment="1">
      <alignment horizontal="left" vertical="center"/>
    </xf>
    <xf numFmtId="1" fontId="52" fillId="0" borderId="9" xfId="0" applyNumberFormat="1" applyFont="1" applyBorder="1" applyAlignment="1">
      <alignment horizontal="left"/>
    </xf>
    <xf numFmtId="0" fontId="8" fillId="4" borderId="0" xfId="0" applyFont="1" applyFill="1">
      <alignment vertical="top" wrapText="1"/>
    </xf>
    <xf numFmtId="1" fontId="56" fillId="0" borderId="10" xfId="0" applyNumberFormat="1" applyFont="1" applyBorder="1" applyAlignment="1">
      <alignment horizontal="left"/>
    </xf>
    <xf numFmtId="1" fontId="4" fillId="0" borderId="10" xfId="0" applyNumberFormat="1" applyFont="1" applyBorder="1" applyAlignment="1">
      <alignment horizontal="left"/>
    </xf>
    <xf numFmtId="1" fontId="56" fillId="0" borderId="10" xfId="0" applyNumberFormat="1" applyFont="1" applyBorder="1" applyAlignment="1">
      <alignment horizontal="left" vertical="center"/>
    </xf>
    <xf numFmtId="178" fontId="49" fillId="0" borderId="3" xfId="0" applyNumberFormat="1" applyFont="1" applyFill="1" applyBorder="1" applyAlignment="1">
      <alignment horizontal="center" vertical="center" wrapText="1"/>
    </xf>
    <xf numFmtId="178" fontId="52"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top" wrapText="1"/>
    </xf>
    <xf numFmtId="0" fontId="18" fillId="0" borderId="2" xfId="0" applyFont="1" applyFill="1" applyBorder="1" applyAlignment="1">
      <alignment horizontal="center" vertical="top" wrapText="1"/>
    </xf>
    <xf numFmtId="1" fontId="18" fillId="0" borderId="28" xfId="0" applyNumberFormat="1" applyFont="1" applyBorder="1" applyAlignment="1">
      <alignment horizontal="left"/>
    </xf>
    <xf numFmtId="1" fontId="51" fillId="0" borderId="9" xfId="0" applyNumberFormat="1" applyFont="1" applyBorder="1" applyAlignment="1">
      <alignment horizontal="left"/>
    </xf>
    <xf numFmtId="1" fontId="55" fillId="0" borderId="6" xfId="0" applyNumberFormat="1" applyFont="1" applyBorder="1" applyAlignment="1">
      <alignment horizontal="left"/>
    </xf>
    <xf numFmtId="0" fontId="52" fillId="0" borderId="2" xfId="0" applyNumberFormat="1" applyFont="1" applyFill="1" applyBorder="1" applyAlignment="1">
      <alignment horizontal="left" vertical="center" indent="1"/>
    </xf>
    <xf numFmtId="0" fontId="54" fillId="4" borderId="0" xfId="0" applyFont="1" applyFill="1">
      <alignment vertical="top" wrapText="1"/>
    </xf>
    <xf numFmtId="1" fontId="57" fillId="4" borderId="2" xfId="0" applyNumberFormat="1" applyFont="1" applyFill="1" applyBorder="1" applyAlignment="1">
      <alignment horizontal="center"/>
    </xf>
    <xf numFmtId="1" fontId="57" fillId="0" borderId="2" xfId="0" applyNumberFormat="1" applyFont="1" applyBorder="1" applyAlignment="1">
      <alignment horizontal="center"/>
    </xf>
    <xf numFmtId="178" fontId="52" fillId="4" borderId="3" xfId="0" applyNumberFormat="1" applyFont="1" applyFill="1" applyBorder="1" applyAlignment="1">
      <alignment horizontal="center" vertical="center" wrapText="1"/>
    </xf>
    <xf numFmtId="1" fontId="60" fillId="0" borderId="9" xfId="0" applyNumberFormat="1" applyFont="1" applyBorder="1" applyAlignment="1">
      <alignment horizontal="left"/>
    </xf>
    <xf numFmtId="1" fontId="60" fillId="0" borderId="2" xfId="0" applyNumberFormat="1" applyFont="1" applyBorder="1" applyAlignment="1">
      <alignment horizontal="center"/>
    </xf>
    <xf numFmtId="0" fontId="52" fillId="4" borderId="2" xfId="0" applyNumberFormat="1" applyFont="1" applyFill="1" applyBorder="1" applyAlignment="1">
      <alignment horizontal="left" vertical="center" indent="1"/>
    </xf>
    <xf numFmtId="1" fontId="55" fillId="0" borderId="29" xfId="0" applyNumberFormat="1" applyFont="1" applyBorder="1" applyAlignment="1">
      <alignment horizontal="left" wrapText="1"/>
    </xf>
    <xf numFmtId="1" fontId="55" fillId="0" borderId="2" xfId="0" applyNumberFormat="1" applyFont="1" applyFill="1" applyBorder="1" applyAlignment="1">
      <alignment horizontal="left" wrapText="1"/>
    </xf>
    <xf numFmtId="1" fontId="4" fillId="0" borderId="2" xfId="0" applyNumberFormat="1" applyFont="1" applyFill="1" applyBorder="1" applyAlignment="1">
      <alignment horizontal="left" vertical="center" wrapText="1"/>
    </xf>
    <xf numFmtId="0" fontId="61" fillId="0" borderId="0" xfId="0" applyFont="1" applyBorder="1" applyAlignment="1">
      <alignment horizontal="center" vertical="top" wrapText="1"/>
    </xf>
    <xf numFmtId="1" fontId="55" fillId="0" borderId="9" xfId="0" applyNumberFormat="1" applyFont="1" applyBorder="1" applyAlignment="1">
      <alignment horizontal="left" vertical="center"/>
    </xf>
    <xf numFmtId="49" fontId="4" fillId="0" borderId="9" xfId="0" applyNumberFormat="1" applyFont="1" applyBorder="1" applyAlignment="1">
      <alignment horizontal="left"/>
    </xf>
    <xf numFmtId="1" fontId="55" fillId="0" borderId="2" xfId="0" applyNumberFormat="1" applyFont="1" applyBorder="1" applyAlignment="1">
      <alignment horizontal="left" vertical="center"/>
    </xf>
    <xf numFmtId="1" fontId="58" fillId="0" borderId="10" xfId="0" applyNumberFormat="1" applyFont="1" applyBorder="1" applyAlignment="1">
      <alignment horizontal="left"/>
    </xf>
    <xf numFmtId="1" fontId="57" fillId="4" borderId="10" xfId="0" applyNumberFormat="1" applyFont="1" applyFill="1" applyBorder="1" applyAlignment="1">
      <alignment horizontal="center"/>
    </xf>
    <xf numFmtId="1" fontId="18" fillId="4" borderId="10" xfId="0" applyNumberFormat="1" applyFont="1" applyFill="1" applyBorder="1" applyAlignment="1">
      <alignment horizontal="center"/>
    </xf>
    <xf numFmtId="1" fontId="52" fillId="4" borderId="2" xfId="0" applyNumberFormat="1" applyFont="1" applyFill="1" applyBorder="1" applyAlignment="1">
      <alignment horizontal="left"/>
    </xf>
    <xf numFmtId="1" fontId="52" fillId="0" borderId="11" xfId="0" applyNumberFormat="1" applyFont="1" applyFill="1" applyBorder="1" applyAlignment="1">
      <alignment horizontal="left"/>
    </xf>
    <xf numFmtId="1" fontId="4" fillId="0" borderId="28" xfId="0" applyNumberFormat="1" applyFont="1" applyFill="1" applyBorder="1" applyAlignment="1">
      <alignment horizontal="left"/>
    </xf>
    <xf numFmtId="1" fontId="55" fillId="0" borderId="28" xfId="0" applyNumberFormat="1" applyFont="1" applyBorder="1" applyAlignment="1">
      <alignment horizontal="left"/>
    </xf>
    <xf numFmtId="1" fontId="18" fillId="0" borderId="6" xfId="0" applyNumberFormat="1" applyFont="1" applyBorder="1" applyAlignment="1">
      <alignment horizontal="left"/>
    </xf>
    <xf numFmtId="1" fontId="59" fillId="4" borderId="9" xfId="0" applyNumberFormat="1" applyFont="1" applyFill="1" applyBorder="1" applyAlignment="1">
      <alignment horizontal="left"/>
    </xf>
    <xf numFmtId="1" fontId="59" fillId="4" borderId="2" xfId="0" applyNumberFormat="1" applyFont="1" applyFill="1" applyBorder="1" applyAlignment="1">
      <alignment horizontal="left" wrapText="1"/>
    </xf>
    <xf numFmtId="0" fontId="48" fillId="4" borderId="0" xfId="0" applyFont="1" applyFill="1" applyAlignment="1">
      <alignment horizontal="left" vertical="top" wrapText="1" indent="1"/>
    </xf>
    <xf numFmtId="0" fontId="18" fillId="0" borderId="9" xfId="0" applyFont="1" applyBorder="1" applyAlignment="1">
      <alignment horizontal="left" vertical="top" wrapText="1"/>
    </xf>
    <xf numFmtId="0" fontId="48" fillId="4" borderId="0" xfId="0" applyFont="1" applyFill="1" applyAlignment="1">
      <alignment horizontal="left" vertical="top" wrapText="1"/>
    </xf>
    <xf numFmtId="1" fontId="18" fillId="0" borderId="10" xfId="0" applyNumberFormat="1" applyFont="1" applyBorder="1" applyAlignment="1">
      <alignment horizontal="left" indent="1"/>
    </xf>
    <xf numFmtId="1" fontId="55" fillId="0" borderId="11" xfId="0" applyNumberFormat="1" applyFont="1" applyBorder="1" applyAlignment="1">
      <alignment horizontal="left" wrapText="1"/>
    </xf>
    <xf numFmtId="1" fontId="55" fillId="0" borderId="2" xfId="0" applyNumberFormat="1" applyFont="1" applyBorder="1" applyAlignment="1">
      <alignment horizontal="center"/>
    </xf>
    <xf numFmtId="175" fontId="18" fillId="0" borderId="10" xfId="0" applyNumberFormat="1" applyFont="1" applyFill="1" applyBorder="1" applyAlignment="1">
      <alignment horizontal="left" vertical="top" wrapText="1"/>
    </xf>
    <xf numFmtId="1" fontId="55" fillId="4" borderId="2" xfId="0" applyNumberFormat="1" applyFont="1" applyFill="1" applyBorder="1" applyAlignment="1">
      <alignment horizontal="center"/>
    </xf>
    <xf numFmtId="1" fontId="55" fillId="0" borderId="10" xfId="0" applyNumberFormat="1" applyFont="1" applyBorder="1" applyAlignment="1"/>
    <xf numFmtId="1" fontId="55" fillId="0" borderId="10" xfId="0" applyNumberFormat="1" applyFont="1" applyBorder="1" applyAlignment="1">
      <alignment wrapText="1"/>
    </xf>
    <xf numFmtId="1" fontId="55" fillId="0" borderId="9" xfId="0" applyNumberFormat="1" applyFont="1" applyBorder="1" applyAlignment="1"/>
    <xf numFmtId="0" fontId="18" fillId="0" borderId="10" xfId="0" applyNumberFormat="1" applyFont="1" applyBorder="1" applyAlignment="1">
      <alignment vertical="center"/>
    </xf>
    <xf numFmtId="1" fontId="55" fillId="0" borderId="11" xfId="0" applyNumberFormat="1" applyFont="1" applyBorder="1" applyAlignment="1">
      <alignment wrapText="1"/>
    </xf>
    <xf numFmtId="1" fontId="55" fillId="4" borderId="10" xfId="0" applyNumberFormat="1" applyFont="1" applyFill="1" applyBorder="1" applyAlignment="1">
      <alignment horizontal="left"/>
    </xf>
    <xf numFmtId="1" fontId="55" fillId="4" borderId="10" xfId="0" applyNumberFormat="1" applyFont="1" applyFill="1" applyBorder="1" applyAlignment="1">
      <alignment horizontal="center"/>
    </xf>
    <xf numFmtId="1" fontId="55" fillId="0" borderId="5" xfId="0" applyNumberFormat="1" applyFont="1" applyBorder="1" applyAlignment="1">
      <alignment horizontal="left"/>
    </xf>
    <xf numFmtId="1" fontId="18" fillId="4" borderId="5" xfId="0" applyNumberFormat="1" applyFont="1" applyFill="1" applyBorder="1" applyAlignment="1">
      <alignment horizontal="left" vertical="center"/>
    </xf>
    <xf numFmtId="1" fontId="4" fillId="4" borderId="5" xfId="0" applyNumberFormat="1" applyFont="1" applyFill="1" applyBorder="1" applyAlignment="1">
      <alignment horizontal="left"/>
    </xf>
    <xf numFmtId="1" fontId="4" fillId="0" borderId="5" xfId="0" applyNumberFormat="1" applyFont="1" applyFill="1" applyBorder="1" applyAlignment="1">
      <alignment horizontal="left"/>
    </xf>
    <xf numFmtId="1" fontId="18" fillId="0" borderId="5" xfId="0" applyNumberFormat="1" applyFont="1" applyBorder="1" applyAlignment="1">
      <alignment horizontal="left"/>
    </xf>
    <xf numFmtId="1" fontId="4" fillId="0" borderId="5" xfId="0" applyNumberFormat="1" applyFont="1" applyFill="1" applyBorder="1" applyAlignment="1">
      <alignment horizontal="left" vertical="center"/>
    </xf>
    <xf numFmtId="168" fontId="55" fillId="0" borderId="2" xfId="0" applyNumberFormat="1" applyFont="1" applyFill="1" applyBorder="1" applyAlignment="1">
      <alignment horizontal="right" vertical="center"/>
    </xf>
    <xf numFmtId="0" fontId="7" fillId="0" borderId="0" xfId="0" applyFont="1" applyFill="1" applyAlignment="1">
      <alignment horizontal="center" vertical="top" wrapText="1"/>
    </xf>
    <xf numFmtId="0" fontId="50" fillId="0" borderId="0" xfId="0" applyFont="1" applyFill="1">
      <alignment vertical="top" wrapText="1"/>
    </xf>
    <xf numFmtId="0" fontId="8" fillId="0" borderId="0" xfId="0" applyFont="1" applyFill="1">
      <alignment vertical="top" wrapText="1"/>
    </xf>
    <xf numFmtId="0" fontId="54" fillId="0" borderId="0" xfId="0" applyFont="1" applyFill="1">
      <alignment vertical="top" wrapText="1"/>
    </xf>
    <xf numFmtId="1" fontId="55" fillId="0" borderId="11" xfId="0" applyNumberFormat="1" applyFont="1" applyBorder="1" applyAlignment="1"/>
    <xf numFmtId="175" fontId="18" fillId="0" borderId="11" xfId="0" applyNumberFormat="1" applyFont="1" applyBorder="1" applyAlignment="1">
      <alignment horizontal="left"/>
    </xf>
    <xf numFmtId="3" fontId="55" fillId="4" borderId="10" xfId="0" applyNumberFormat="1" applyFont="1" applyFill="1" applyBorder="1" applyAlignment="1">
      <alignment horizontal="left" vertical="top" wrapText="1"/>
    </xf>
    <xf numFmtId="3" fontId="18" fillId="0" borderId="10" xfId="0" applyNumberFormat="1" applyFont="1" applyBorder="1" applyAlignment="1">
      <alignment horizontal="left" vertical="top" wrapText="1"/>
    </xf>
    <xf numFmtId="1" fontId="55" fillId="0" borderId="12" xfId="0" applyNumberFormat="1" applyFont="1" applyBorder="1" applyAlignment="1">
      <alignment horizontal="left" vertical="top" wrapText="1"/>
    </xf>
    <xf numFmtId="0" fontId="7" fillId="0" borderId="2" xfId="0" applyFont="1" applyFill="1" applyBorder="1" applyAlignment="1">
      <alignment horizontal="center" vertical="top" wrapText="1"/>
    </xf>
    <xf numFmtId="3" fontId="55" fillId="4" borderId="2" xfId="0" applyNumberFormat="1" applyFont="1" applyFill="1" applyBorder="1" applyAlignment="1">
      <alignment horizontal="center" vertical="top" wrapText="1"/>
    </xf>
    <xf numFmtId="1" fontId="55" fillId="0" borderId="2" xfId="0" applyNumberFormat="1" applyFont="1" applyFill="1" applyBorder="1" applyAlignment="1">
      <alignment horizontal="center"/>
    </xf>
    <xf numFmtId="3" fontId="55" fillId="0" borderId="2" xfId="0" applyNumberFormat="1" applyFont="1" applyBorder="1" applyAlignment="1">
      <alignment horizontal="center" vertical="top" wrapText="1"/>
    </xf>
    <xf numFmtId="1" fontId="55" fillId="0" borderId="10" xfId="0" applyNumberFormat="1" applyFont="1" applyFill="1" applyBorder="1" applyAlignment="1">
      <alignment horizontal="center"/>
    </xf>
    <xf numFmtId="3" fontId="55" fillId="0" borderId="10" xfId="0" applyNumberFormat="1" applyFont="1" applyBorder="1" applyAlignment="1">
      <alignment horizontal="center" vertical="top" wrapText="1"/>
    </xf>
    <xf numFmtId="0" fontId="7" fillId="0" borderId="10" xfId="0" applyFont="1" applyFill="1" applyBorder="1" applyAlignment="1">
      <alignment horizontal="center" vertical="top" wrapText="1"/>
    </xf>
    <xf numFmtId="0" fontId="18" fillId="0" borderId="10" xfId="0" applyFont="1" applyFill="1" applyBorder="1" applyAlignment="1">
      <alignment horizontal="center" vertical="top" wrapText="1"/>
    </xf>
    <xf numFmtId="3" fontId="4" fillId="0" borderId="2" xfId="0" applyNumberFormat="1" applyFont="1" applyBorder="1" applyAlignment="1">
      <alignment horizontal="center" vertical="top" wrapText="1"/>
    </xf>
    <xf numFmtId="3" fontId="18" fillId="0" borderId="2" xfId="0" applyNumberFormat="1" applyFont="1" applyBorder="1" applyAlignment="1">
      <alignment horizontal="center" vertical="top" wrapText="1"/>
    </xf>
    <xf numFmtId="1" fontId="4" fillId="0" borderId="10" xfId="0" applyNumberFormat="1" applyFont="1" applyBorder="1" applyAlignment="1">
      <alignment horizontal="left" vertical="center"/>
    </xf>
    <xf numFmtId="1" fontId="4" fillId="0" borderId="2" xfId="0" applyNumberFormat="1" applyFont="1" applyBorder="1" applyAlignment="1">
      <alignment horizontal="left"/>
    </xf>
    <xf numFmtId="1" fontId="18" fillId="0" borderId="3" xfId="0" applyNumberFormat="1" applyFont="1" applyBorder="1" applyAlignment="1">
      <alignment horizontal="left"/>
    </xf>
    <xf numFmtId="0" fontId="8" fillId="0" borderId="2" xfId="0" applyNumberFormat="1" applyFont="1" applyFill="1" applyBorder="1" applyAlignment="1">
      <alignment horizontal="left" vertical="center"/>
    </xf>
    <xf numFmtId="14" fontId="4" fillId="0" borderId="11" xfId="0" applyNumberFormat="1" applyFont="1" applyBorder="1" applyAlignment="1">
      <alignment horizontal="left" vertical="center" indent="1"/>
    </xf>
    <xf numFmtId="1" fontId="18" fillId="0" borderId="11" xfId="0" applyNumberFormat="1" applyFont="1" applyFill="1" applyBorder="1" applyAlignment="1">
      <alignment horizontal="left" vertical="center"/>
    </xf>
    <xf numFmtId="1" fontId="4" fillId="0" borderId="11" xfId="0" applyNumberFormat="1" applyFont="1" applyFill="1" applyBorder="1" applyAlignment="1">
      <alignment horizontal="left" vertical="center"/>
    </xf>
    <xf numFmtId="1" fontId="55" fillId="4" borderId="11" xfId="0" applyNumberFormat="1" applyFont="1" applyFill="1" applyBorder="1" applyAlignment="1">
      <alignment horizontal="left"/>
    </xf>
    <xf numFmtId="1" fontId="55" fillId="0" borderId="4" xfId="0" applyNumberFormat="1" applyFont="1" applyBorder="1" applyAlignment="1">
      <alignment horizontal="left"/>
    </xf>
    <xf numFmtId="1" fontId="55" fillId="0" borderId="0" xfId="0" applyNumberFormat="1" applyFont="1" applyBorder="1" applyAlignment="1">
      <alignment horizontal="left"/>
    </xf>
    <xf numFmtId="0" fontId="7" fillId="4" borderId="0" xfId="0" applyFont="1" applyFill="1" applyAlignment="1">
      <alignment horizontal="left" vertical="top" wrapText="1"/>
    </xf>
    <xf numFmtId="49" fontId="4" fillId="0" borderId="11" xfId="0" applyNumberFormat="1" applyFont="1" applyBorder="1" applyAlignment="1">
      <alignment horizontal="left"/>
    </xf>
    <xf numFmtId="49" fontId="4" fillId="0" borderId="11" xfId="0" applyNumberFormat="1" applyFont="1" applyFill="1" applyBorder="1" applyAlignment="1">
      <alignment horizontal="left"/>
    </xf>
    <xf numFmtId="1" fontId="18" fillId="0" borderId="7" xfId="0" applyNumberFormat="1" applyFont="1" applyBorder="1" applyAlignment="1">
      <alignment horizontal="left"/>
    </xf>
    <xf numFmtId="1" fontId="59" fillId="4" borderId="11" xfId="0" applyNumberFormat="1" applyFont="1" applyFill="1" applyBorder="1" applyAlignment="1">
      <alignment horizontal="left"/>
    </xf>
    <xf numFmtId="0" fontId="18" fillId="4" borderId="0" xfId="0" applyFont="1" applyFill="1" applyAlignment="1">
      <alignment horizontal="left" vertical="top" wrapText="1"/>
    </xf>
    <xf numFmtId="168" fontId="18" fillId="4" borderId="11" xfId="0" applyNumberFormat="1" applyFont="1" applyFill="1" applyBorder="1" applyAlignment="1">
      <alignment horizontal="left" vertical="top" wrapText="1"/>
    </xf>
    <xf numFmtId="1" fontId="52" fillId="0" borderId="11" xfId="0" applyNumberFormat="1" applyFont="1" applyFill="1" applyBorder="1" applyAlignment="1"/>
    <xf numFmtId="1" fontId="52" fillId="0" borderId="2" xfId="0" applyNumberFormat="1" applyFont="1" applyFill="1" applyBorder="1" applyAlignment="1">
      <alignment horizontal="left"/>
    </xf>
    <xf numFmtId="0" fontId="19" fillId="0" borderId="11" xfId="0" applyNumberFormat="1" applyFont="1" applyFill="1" applyBorder="1" applyAlignment="1">
      <alignment horizontal="left" vertical="center"/>
    </xf>
    <xf numFmtId="49" fontId="4" fillId="0" borderId="10" xfId="0" applyNumberFormat="1" applyFont="1" applyBorder="1" applyAlignment="1">
      <alignment horizontal="left"/>
    </xf>
    <xf numFmtId="1" fontId="55" fillId="0" borderId="2" xfId="0" applyNumberFormat="1" applyFont="1" applyBorder="1" applyAlignment="1"/>
    <xf numFmtId="0" fontId="18" fillId="0" borderId="11" xfId="0" applyNumberFormat="1" applyFont="1" applyBorder="1" applyAlignment="1">
      <alignment vertical="center"/>
    </xf>
    <xf numFmtId="49" fontId="8" fillId="0" borderId="10" xfId="0" applyNumberFormat="1" applyFont="1" applyFill="1" applyBorder="1" applyAlignment="1">
      <alignment vertical="center"/>
    </xf>
    <xf numFmtId="1" fontId="55" fillId="0" borderId="0" xfId="0" applyNumberFormat="1" applyFont="1" applyBorder="1" applyAlignment="1">
      <alignment horizontal="left" wrapText="1"/>
    </xf>
    <xf numFmtId="1" fontId="55" fillId="0" borderId="27" xfId="0" applyNumberFormat="1" applyFont="1" applyBorder="1" applyAlignment="1">
      <alignment horizontal="left" wrapText="1"/>
    </xf>
    <xf numFmtId="1" fontId="55" fillId="0" borderId="13" xfId="0" applyNumberFormat="1" applyFont="1" applyBorder="1" applyAlignment="1">
      <alignment horizontal="left" wrapText="1"/>
    </xf>
    <xf numFmtId="1" fontId="18" fillId="0" borderId="11" xfId="0" applyNumberFormat="1" applyFont="1" applyFill="1" applyBorder="1" applyAlignment="1">
      <alignment horizontal="left" wrapText="1"/>
    </xf>
    <xf numFmtId="0" fontId="8" fillId="0" borderId="9" xfId="0" applyNumberFormat="1" applyFont="1" applyFill="1" applyBorder="1" applyAlignment="1">
      <alignment vertical="center"/>
    </xf>
    <xf numFmtId="1" fontId="18" fillId="4" borderId="10" xfId="0" applyNumberFormat="1" applyFont="1" applyFill="1" applyBorder="1" applyAlignment="1">
      <alignment horizontal="left" vertical="center"/>
    </xf>
    <xf numFmtId="1" fontId="18" fillId="0" borderId="8" xfId="0" applyNumberFormat="1" applyFont="1" applyBorder="1" applyAlignment="1">
      <alignment horizontal="left"/>
    </xf>
    <xf numFmtId="1" fontId="4" fillId="4" borderId="3" xfId="0" applyNumberFormat="1" applyFont="1" applyFill="1" applyBorder="1" applyAlignment="1">
      <alignment horizontal="left"/>
    </xf>
    <xf numFmtId="1" fontId="4" fillId="4" borderId="8" xfId="0" applyNumberFormat="1" applyFont="1" applyFill="1" applyBorder="1" applyAlignment="1">
      <alignment horizontal="left"/>
    </xf>
    <xf numFmtId="1" fontId="4" fillId="0" borderId="10" xfId="0" applyNumberFormat="1" applyFont="1" applyFill="1" applyBorder="1" applyAlignment="1">
      <alignment horizontal="center" vertical="center"/>
    </xf>
    <xf numFmtId="0" fontId="8" fillId="0" borderId="9" xfId="0" applyNumberFormat="1" applyFont="1" applyFill="1" applyBorder="1" applyAlignment="1">
      <alignment horizontal="left" vertical="center"/>
    </xf>
    <xf numFmtId="1" fontId="52" fillId="0" borderId="5" xfId="0" applyNumberFormat="1" applyFont="1" applyBorder="1" applyAlignment="1">
      <alignment horizontal="left"/>
    </xf>
    <xf numFmtId="168" fontId="55" fillId="0" borderId="2" xfId="0" applyNumberFormat="1" applyFont="1" applyFill="1" applyBorder="1" applyAlignment="1">
      <alignment vertical="center"/>
    </xf>
    <xf numFmtId="49" fontId="49" fillId="0" borderId="2" xfId="0" applyNumberFormat="1" applyFont="1" applyFill="1" applyBorder="1" applyAlignment="1">
      <alignment horizontal="left" vertical="center" wrapText="1"/>
    </xf>
    <xf numFmtId="1" fontId="4" fillId="0" borderId="0" xfId="0" applyNumberFormat="1" applyFont="1" applyFill="1" applyBorder="1" applyAlignment="1">
      <alignment horizontal="left"/>
    </xf>
    <xf numFmtId="1" fontId="4" fillId="0" borderId="6" xfId="0" applyNumberFormat="1" applyFont="1" applyFill="1" applyBorder="1" applyAlignment="1">
      <alignment horizontal="left"/>
    </xf>
    <xf numFmtId="49" fontId="4" fillId="0" borderId="3" xfId="0" applyNumberFormat="1" applyFont="1" applyBorder="1" applyAlignment="1">
      <alignment horizontal="left"/>
    </xf>
    <xf numFmtId="1" fontId="4" fillId="4" borderId="11" xfId="0" applyNumberFormat="1" applyFont="1" applyFill="1" applyBorder="1" applyAlignment="1">
      <alignment horizontal="left" wrapText="1"/>
    </xf>
    <xf numFmtId="1" fontId="4" fillId="4" borderId="0" xfId="0" applyNumberFormat="1" applyFont="1" applyFill="1" applyBorder="1" applyAlignment="1">
      <alignment horizontal="left" wrapText="1"/>
    </xf>
    <xf numFmtId="1" fontId="4" fillId="4" borderId="29" xfId="0" applyNumberFormat="1" applyFont="1" applyFill="1" applyBorder="1" applyAlignment="1">
      <alignment horizontal="left" wrapText="1"/>
    </xf>
    <xf numFmtId="1" fontId="4" fillId="0" borderId="10" xfId="0" applyNumberFormat="1" applyFont="1" applyBorder="1" applyAlignment="1">
      <alignment horizontal="left" wrapText="1" indent="1"/>
    </xf>
    <xf numFmtId="1" fontId="4" fillId="4" borderId="13" xfId="0" applyNumberFormat="1" applyFont="1" applyFill="1" applyBorder="1" applyAlignment="1">
      <alignment horizontal="left"/>
    </xf>
    <xf numFmtId="1" fontId="4" fillId="0" borderId="10" xfId="18" applyNumberFormat="1" applyFont="1" applyBorder="1" applyAlignment="1">
      <alignment horizontal="left"/>
    </xf>
    <xf numFmtId="1" fontId="55" fillId="0" borderId="3" xfId="0" applyNumberFormat="1" applyFont="1" applyBorder="1" applyAlignment="1">
      <alignment horizontal="left"/>
    </xf>
    <xf numFmtId="1" fontId="57" fillId="0" borderId="10" xfId="0" applyNumberFormat="1" applyFont="1" applyBorder="1" applyAlignment="1">
      <alignment horizontal="center"/>
    </xf>
    <xf numFmtId="0" fontId="9" fillId="0" borderId="2" xfId="0" pivotButton="1" applyFont="1" applyBorder="1">
      <alignment vertical="top" wrapText="1"/>
    </xf>
    <xf numFmtId="0" fontId="9" fillId="0" borderId="2" xfId="0" applyFont="1" applyBorder="1">
      <alignment vertical="top" wrapText="1"/>
    </xf>
    <xf numFmtId="175" fontId="9" fillId="0" borderId="2" xfId="0" applyNumberFormat="1" applyFont="1" applyBorder="1">
      <alignment vertical="top" wrapText="1"/>
    </xf>
    <xf numFmtId="0" fontId="61" fillId="0" borderId="2" xfId="0" pivotButton="1" applyFont="1" applyBorder="1" applyAlignment="1">
      <alignment horizontal="center" vertical="top" wrapText="1"/>
    </xf>
    <xf numFmtId="0" fontId="61" fillId="0" borderId="2" xfId="0" applyFont="1" applyBorder="1" applyAlignment="1">
      <alignment horizontal="center" vertical="top" wrapText="1"/>
    </xf>
    <xf numFmtId="49" fontId="31" fillId="0" borderId="2" xfId="0" applyNumberFormat="1" applyFont="1" applyFill="1" applyBorder="1" applyAlignment="1">
      <alignment horizontal="left" vertical="center" wrapText="1"/>
    </xf>
    <xf numFmtId="0" fontId="18" fillId="0" borderId="10" xfId="0" applyFont="1" applyBorder="1" applyAlignment="1">
      <alignment horizontal="left" vertical="top" wrapText="1"/>
    </xf>
    <xf numFmtId="1" fontId="52" fillId="0" borderId="2" xfId="0" applyNumberFormat="1" applyFont="1" applyFill="1" applyBorder="1" applyAlignment="1"/>
    <xf numFmtId="1" fontId="18" fillId="0" borderId="13" xfId="0" applyNumberFormat="1" applyFont="1" applyFill="1" applyBorder="1" applyAlignment="1">
      <alignment horizontal="left" vertical="center"/>
    </xf>
    <xf numFmtId="0" fontId="18" fillId="0" borderId="11" xfId="0" applyFont="1" applyBorder="1" applyAlignment="1">
      <alignment horizontal="left" vertical="top" wrapText="1"/>
    </xf>
    <xf numFmtId="1" fontId="18" fillId="0" borderId="11" xfId="0" applyNumberFormat="1" applyFont="1" applyBorder="1" applyAlignment="1">
      <alignment horizontal="left" indent="1"/>
    </xf>
    <xf numFmtId="0" fontId="18" fillId="0" borderId="10" xfId="0" applyFont="1" applyFill="1" applyBorder="1" applyAlignment="1">
      <alignment horizontal="left" vertical="top" wrapText="1"/>
    </xf>
    <xf numFmtId="0" fontId="18" fillId="0" borderId="4" xfId="0" applyFont="1" applyBorder="1" applyAlignment="1">
      <alignment horizontal="left" vertical="top" wrapText="1"/>
    </xf>
    <xf numFmtId="1" fontId="55" fillId="0" borderId="26" xfId="0" applyNumberFormat="1" applyFont="1" applyBorder="1" applyAlignment="1">
      <alignment horizontal="left" wrapText="1"/>
    </xf>
    <xf numFmtId="1" fontId="55" fillId="4" borderId="2" xfId="0" applyNumberFormat="1" applyFont="1" applyFill="1" applyBorder="1" applyAlignment="1">
      <alignment horizontal="left" wrapText="1"/>
    </xf>
    <xf numFmtId="3" fontId="55" fillId="4" borderId="10" xfId="0" applyNumberFormat="1" applyFont="1" applyFill="1" applyBorder="1" applyAlignment="1">
      <alignment horizontal="center" vertical="top" wrapText="1"/>
    </xf>
    <xf numFmtId="4" fontId="52" fillId="0" borderId="10" xfId="0" applyNumberFormat="1" applyFont="1" applyBorder="1" applyAlignment="1">
      <alignment horizontal="center" vertical="center" wrapText="1"/>
    </xf>
    <xf numFmtId="49" fontId="49" fillId="0" borderId="2" xfId="0" applyNumberFormat="1" applyFont="1" applyFill="1" applyBorder="1" applyAlignment="1">
      <alignment horizontal="right" vertical="center" wrapText="1"/>
    </xf>
    <xf numFmtId="14" fontId="33" fillId="0" borderId="2" xfId="0" applyNumberFormat="1" applyFont="1" applyFill="1" applyBorder="1" applyAlignment="1">
      <alignment horizontal="right" vertical="top" wrapText="1"/>
    </xf>
    <xf numFmtId="14" fontId="18" fillId="0" borderId="2" xfId="0" applyNumberFormat="1" applyFont="1" applyFill="1" applyBorder="1" applyAlignment="1">
      <alignment horizontal="right" vertical="top" wrapText="1"/>
    </xf>
    <xf numFmtId="175" fontId="49" fillId="0" borderId="3" xfId="0" applyNumberFormat="1" applyFont="1" applyFill="1" applyBorder="1" applyAlignment="1">
      <alignment horizontal="left" vertical="center" wrapText="1"/>
    </xf>
    <xf numFmtId="3" fontId="18" fillId="0" borderId="11" xfId="0" applyNumberFormat="1" applyFont="1" applyBorder="1" applyAlignment="1">
      <alignment horizontal="left" vertical="top" wrapText="1"/>
    </xf>
    <xf numFmtId="3" fontId="18" fillId="4" borderId="10" xfId="0" applyNumberFormat="1" applyFont="1" applyFill="1" applyBorder="1" applyAlignment="1">
      <alignment horizontal="left" vertical="top" wrapText="1"/>
    </xf>
    <xf numFmtId="167" fontId="55" fillId="0" borderId="10" xfId="0" applyNumberFormat="1" applyFont="1" applyBorder="1" applyAlignment="1">
      <alignment horizontal="left" vertical="top" wrapText="1"/>
    </xf>
    <xf numFmtId="175" fontId="55" fillId="0" borderId="10" xfId="0" applyNumberFormat="1" applyFont="1" applyBorder="1" applyAlignment="1">
      <alignment horizontal="left" vertical="top" wrapText="1"/>
    </xf>
    <xf numFmtId="3" fontId="4" fillId="4" borderId="10" xfId="0" applyNumberFormat="1" applyFont="1" applyFill="1" applyBorder="1" applyAlignment="1">
      <alignment horizontal="left" vertical="top" wrapText="1"/>
    </xf>
    <xf numFmtId="175" fontId="55" fillId="0" borderId="10" xfId="0" applyNumberFormat="1" applyFont="1" applyFill="1" applyBorder="1" applyAlignment="1">
      <alignment horizontal="left" vertical="top" wrapText="1"/>
    </xf>
    <xf numFmtId="3" fontId="55" fillId="0" borderId="10" xfId="0" applyNumberFormat="1" applyFont="1" applyBorder="1" applyAlignment="1">
      <alignment horizontal="left" vertical="top" wrapText="1"/>
    </xf>
    <xf numFmtId="167" fontId="55" fillId="0" borderId="2" xfId="0" applyNumberFormat="1" applyFont="1" applyBorder="1" applyAlignment="1">
      <alignment horizontal="left" vertical="top" wrapText="1"/>
    </xf>
    <xf numFmtId="167" fontId="55" fillId="0" borderId="29" xfId="0" applyNumberFormat="1" applyFont="1" applyBorder="1" applyAlignment="1">
      <alignment horizontal="left" vertical="top" wrapText="1"/>
    </xf>
    <xf numFmtId="3" fontId="55" fillId="0" borderId="10" xfId="0" applyNumberFormat="1" applyFont="1" applyFill="1" applyBorder="1" applyAlignment="1">
      <alignment horizontal="left" vertical="top" wrapText="1"/>
    </xf>
    <xf numFmtId="167" fontId="55" fillId="0" borderId="11" xfId="0" applyNumberFormat="1" applyFont="1" applyBorder="1" applyAlignment="1">
      <alignment horizontal="left" vertical="top" wrapText="1"/>
    </xf>
    <xf numFmtId="167" fontId="55" fillId="0" borderId="4" xfId="0" applyNumberFormat="1" applyFont="1" applyBorder="1" applyAlignment="1">
      <alignment horizontal="left" vertical="top" wrapText="1"/>
    </xf>
    <xf numFmtId="175" fontId="55" fillId="0" borderId="4" xfId="0" applyNumberFormat="1" applyFont="1" applyBorder="1" applyAlignment="1">
      <alignment horizontal="left" vertical="top" wrapText="1"/>
    </xf>
    <xf numFmtId="175" fontId="55" fillId="0" borderId="0" xfId="0" applyNumberFormat="1" applyFont="1" applyBorder="1" applyAlignment="1">
      <alignment horizontal="left" vertical="top" wrapText="1"/>
    </xf>
    <xf numFmtId="175" fontId="55" fillId="0" borderId="28" xfId="0" applyNumberFormat="1" applyFont="1" applyBorder="1" applyAlignment="1">
      <alignment horizontal="left" vertical="top" wrapText="1"/>
    </xf>
    <xf numFmtId="3" fontId="4" fillId="4" borderId="11" xfId="0" applyNumberFormat="1" applyFont="1" applyFill="1" applyBorder="1" applyAlignment="1">
      <alignment horizontal="left" vertical="top" wrapText="1"/>
    </xf>
    <xf numFmtId="175" fontId="7" fillId="0" borderId="0" xfId="0" applyNumberFormat="1" applyFont="1" applyFill="1" applyAlignment="1">
      <alignment horizontal="left" vertical="top" wrapText="1"/>
    </xf>
    <xf numFmtId="171" fontId="52" fillId="0" borderId="2" xfId="0" applyNumberFormat="1" applyFont="1" applyFill="1" applyBorder="1" applyAlignment="1">
      <alignment horizontal="right" vertical="center" wrapText="1"/>
    </xf>
    <xf numFmtId="166" fontId="49" fillId="0" borderId="14" xfId="0" applyNumberFormat="1" applyFont="1" applyFill="1" applyBorder="1" applyAlignment="1">
      <alignment horizontal="left" vertical="center" wrapText="1"/>
    </xf>
    <xf numFmtId="1" fontId="56" fillId="4" borderId="9" xfId="0" applyNumberFormat="1" applyFont="1" applyFill="1" applyBorder="1" applyAlignment="1">
      <alignment horizontal="left"/>
    </xf>
    <xf numFmtId="0" fontId="18" fillId="0" borderId="11" xfId="0" applyNumberFormat="1" applyFont="1" applyFill="1" applyBorder="1" applyAlignment="1">
      <alignment horizontal="left" vertical="center"/>
    </xf>
    <xf numFmtId="49" fontId="4" fillId="0" borderId="28" xfId="0" applyNumberFormat="1" applyFont="1" applyBorder="1" applyAlignment="1">
      <alignment horizontal="left"/>
    </xf>
    <xf numFmtId="1" fontId="4" fillId="0" borderId="28" xfId="0" applyNumberFormat="1" applyFont="1" applyFill="1" applyBorder="1" applyAlignment="1">
      <alignment horizontal="left" vertical="center"/>
    </xf>
    <xf numFmtId="49" fontId="4" fillId="0" borderId="0" xfId="0" applyNumberFormat="1" applyFont="1" applyFill="1" applyBorder="1" applyAlignment="1">
      <alignment horizontal="left"/>
    </xf>
    <xf numFmtId="0" fontId="18" fillId="0" borderId="10" xfId="0" applyNumberFormat="1" applyFont="1" applyFill="1" applyBorder="1" applyAlignment="1">
      <alignment vertical="center"/>
    </xf>
    <xf numFmtId="0" fontId="18" fillId="0" borderId="0" xfId="0" applyNumberFormat="1" applyFont="1" applyBorder="1" applyAlignment="1">
      <alignment vertical="center"/>
    </xf>
    <xf numFmtId="1" fontId="18" fillId="0" borderId="30" xfId="0" applyNumberFormat="1" applyFont="1" applyFill="1" applyBorder="1" applyAlignment="1">
      <alignment horizontal="left"/>
    </xf>
    <xf numFmtId="1" fontId="18" fillId="0" borderId="30" xfId="0" applyNumberFormat="1" applyFont="1" applyBorder="1" applyAlignment="1">
      <alignment horizontal="left"/>
    </xf>
    <xf numFmtId="175" fontId="18" fillId="0" borderId="12" xfId="0" applyNumberFormat="1" applyFont="1" applyBorder="1" applyAlignment="1">
      <alignment horizontal="right"/>
    </xf>
    <xf numFmtId="175" fontId="18" fillId="0" borderId="29" xfId="0" applyNumberFormat="1" applyFont="1" applyFill="1" applyBorder="1" applyAlignment="1">
      <alignment horizontal="right"/>
    </xf>
    <xf numFmtId="172" fontId="36" fillId="11" borderId="2" xfId="18" applyNumberFormat="1" applyFont="1" applyFill="1" applyBorder="1" applyAlignment="1">
      <alignment horizontal="center" vertical="center" wrapText="1"/>
    </xf>
    <xf numFmtId="0" fontId="43"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sz val="9"/>
      </font>
    </dxf>
    <dxf>
      <font>
        <sz val="9"/>
      </font>
    </dxf>
    <dxf>
      <font>
        <sz val="9"/>
      </font>
    </dxf>
    <dxf>
      <font>
        <sz val="10"/>
      </font>
    </dxf>
    <dxf>
      <numFmt numFmtId="175" formatCode="#,##0\ _€"/>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673.496924074076" createdVersion="6" refreshedVersion="6" minRefreshableVersion="3" recordCount="836">
  <cacheSource type="worksheet">
    <worksheetSource ref="A1:L837" sheet="Data December"/>
  </cacheSource>
  <cacheFields count="12">
    <cacheField name="Date" numFmtId="0">
      <sharedItems containsSemiMixedTypes="0" containsNonDate="0" containsDate="1" containsString="0" minDate="2024-12-01T00:00:00" maxDate="2025-01-01T00:00:00"/>
    </cacheField>
    <cacheField name="DetaiLs" numFmtId="0">
      <sharedItems/>
    </cacheField>
    <cacheField name="Type of Subsistence" numFmtId="0">
      <sharedItems containsBlank="1" count="19">
        <s v="Transport"/>
        <s v="Travel Subsistence"/>
        <s v="Telephone"/>
        <s v="Bonus"/>
        <s v="Office Materials"/>
        <s v="Services"/>
        <s v="Bonus to the Media officer"/>
        <s v="Trust Building"/>
        <s v="Transfer Fees"/>
        <s v="Flight"/>
        <s v="Rent and Utilities"/>
        <s v="Equipement"/>
        <s v="Personnel"/>
        <s v="Internet Bill for the month of November"/>
        <s v="Bank Fees"/>
        <m u="1"/>
        <s v="Internet" u="1"/>
        <s v="Office" u="1"/>
        <s v="Travel Subsistences" u="1"/>
      </sharedItems>
    </cacheField>
    <cacheField name="Departments" numFmtId="0">
      <sharedItems count="7">
        <s v="Management"/>
        <s v="Legal"/>
        <s v="Office"/>
        <s v="Investigations"/>
        <s v="Media"/>
        <s v="Operations"/>
        <s v="Team Building"/>
      </sharedItems>
    </cacheField>
    <cacheField name="Used FCFA" numFmtId="0">
      <sharedItems containsSemiMixedTypes="0" containsString="0" containsNumber="1" containsInteger="1" minValue="-49400" maxValue="1288000"/>
    </cacheField>
    <cacheField name="Used US $ " numFmtId="178">
      <sharedItems containsSemiMixedTypes="0" containsString="0" containsNumber="1" minValue="-81.757258066785084" maxValue="2112.2082191247664"/>
    </cacheField>
    <cacheField name="Receipt no." numFmtId="0">
      <sharedItems/>
    </cacheField>
    <cacheField name="Mission No" numFmtId="0">
      <sharedItems containsString="0" containsBlank="1" containsNumber="1" containsInteger="1" minValue="1" maxValue="7"/>
    </cacheField>
    <cacheField name="Users" numFmtId="0">
      <sharedItems count="18">
        <s v="Arrey"/>
        <s v="Aimé"/>
        <s v="Loveline"/>
        <s v="Unice"/>
        <s v="i54"/>
        <s v="i49"/>
        <s v="Stevens"/>
        <s v="i69"/>
        <s v="François"/>
        <s v="Anna"/>
        <s v="i46"/>
        <s v="i53"/>
        <s v="Rebecca"/>
        <s v="Eric"/>
        <s v="Afriland-16"/>
        <s v="Bank transfer "/>
        <s v="Afriland-07"/>
        <s v="Afriland-13"/>
      </sharedItems>
    </cacheField>
    <cacheField name="Project" numFmtId="0">
      <sharedItems/>
    </cacheField>
    <cacheField name="Donors" numFmtId="0">
      <sharedItems count="4">
        <s v="OAK Foundation"/>
        <s v="Wildcat"/>
        <s v="Rufford Foundation" u="1"/>
        <s v="The Dutch Gorilla Foundation" u="1"/>
      </sharedItems>
    </cacheField>
    <cacheField name="US $ " numFmtId="0">
      <sharedItems containsSemiMixedTypes="0" containsString="0" containsNumber="1" minValue="604.22770000000003" maxValue="609.788366666666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836">
  <r>
    <d v="2024-12-01T00:00:00"/>
    <s v="Local Transport"/>
    <x v="0"/>
    <x v="0"/>
    <n v="2000"/>
    <n v="3.2798264272123698"/>
    <s v="arrey-r"/>
    <m/>
    <x v="0"/>
    <s v="LAGA Cameroon"/>
    <x v="0"/>
    <n v="609.78836666666666"/>
  </r>
  <r>
    <d v="2024-12-01T00:00:00"/>
    <s v="Douala-Yaounde"/>
    <x v="0"/>
    <x v="0"/>
    <n v="7000"/>
    <n v="11.479392495243296"/>
    <s v="arrey-1"/>
    <m/>
    <x v="0"/>
    <s v="LAGA Cameroon"/>
    <x v="0"/>
    <n v="609.78836666666666"/>
  </r>
  <r>
    <d v="2024-12-01T00:00:00"/>
    <s v="Local Transport"/>
    <x v="0"/>
    <x v="1"/>
    <n v="2000"/>
    <n v="3.2798264272123698"/>
    <s v="aim-r"/>
    <m/>
    <x v="1"/>
    <s v="LAGA Cameroon"/>
    <x v="0"/>
    <n v="609.78836666666666"/>
  </r>
  <r>
    <d v="2024-12-01T00:00:00"/>
    <s v="Douala-Yaounde"/>
    <x v="0"/>
    <x v="1"/>
    <n v="8000"/>
    <n v="13.119305708849479"/>
    <s v="aim-1"/>
    <m/>
    <x v="1"/>
    <s v="LAGA Cameroon"/>
    <x v="0"/>
    <n v="609.78836666666666"/>
  </r>
  <r>
    <d v="2024-12-01T00:00:00"/>
    <s v="Douala-Yaounde"/>
    <x v="0"/>
    <x v="1"/>
    <n v="7000"/>
    <n v="11.479392495243296"/>
    <s v="love-1"/>
    <m/>
    <x v="2"/>
    <s v="LAGA Cameroon"/>
    <x v="0"/>
    <n v="609.78836666666666"/>
  </r>
  <r>
    <d v="2024-12-01T00:00:00"/>
    <s v="Feeding"/>
    <x v="1"/>
    <x v="1"/>
    <n v="5000"/>
    <n v="8.1995660680309257"/>
    <s v="love-r"/>
    <m/>
    <x v="2"/>
    <s v="LAGA Cameroon"/>
    <x v="0"/>
    <n v="609.78836666666666"/>
  </r>
  <r>
    <d v="2024-12-01T00:00:00"/>
    <s v="Local Transport"/>
    <x v="0"/>
    <x v="1"/>
    <n v="2000"/>
    <n v="3.2798264272123698"/>
    <s v="love-r"/>
    <m/>
    <x v="2"/>
    <s v="LAGA Cameroon"/>
    <x v="0"/>
    <n v="609.78836666666666"/>
  </r>
  <r>
    <d v="2024-12-01T00:00:00"/>
    <s v="Yaoundé-douala"/>
    <x v="0"/>
    <x v="2"/>
    <n v="7500"/>
    <n v="12.299349102046389"/>
    <s v="Uni-1"/>
    <m/>
    <x v="3"/>
    <s v="LAGA Cameroon"/>
    <x v="0"/>
    <n v="609.78836666666666"/>
  </r>
  <r>
    <d v="2024-12-01T00:00:00"/>
    <s v="Local Transport"/>
    <x v="0"/>
    <x v="2"/>
    <n v="2000"/>
    <n v="3.2798264272123698"/>
    <s v="Uni-r"/>
    <m/>
    <x v="3"/>
    <s v="LAGA Cameroon"/>
    <x v="0"/>
    <n v="609.78836666666666"/>
  </r>
  <r>
    <d v="2024-12-01T00:00:00"/>
    <s v="Douala-Yaounde"/>
    <x v="0"/>
    <x v="3"/>
    <n v="7000"/>
    <n v="11.479392495243296"/>
    <s v="i54-1"/>
    <m/>
    <x v="4"/>
    <s v="LAGA Cameroon"/>
    <x v="0"/>
    <n v="609.78836666666666"/>
  </r>
  <r>
    <d v="2024-12-01T00:00:00"/>
    <s v="Local Transport"/>
    <x v="0"/>
    <x v="3"/>
    <n v="2000"/>
    <n v="3.2798264272123698"/>
    <s v="i54-r"/>
    <m/>
    <x v="4"/>
    <s v="LAGA Cameroon"/>
    <x v="0"/>
    <n v="609.78836666666666"/>
  </r>
  <r>
    <d v="2024-12-01T00:00:00"/>
    <s v="Douala-Yaounde"/>
    <x v="0"/>
    <x v="3"/>
    <n v="7000"/>
    <n v="11.479392495243296"/>
    <s v="i49-r"/>
    <m/>
    <x v="5"/>
    <s v="LAGA Cameroon"/>
    <x v="0"/>
    <n v="609.78836666666666"/>
  </r>
  <r>
    <d v="2024-12-01T00:00:00"/>
    <s v="Local Transport"/>
    <x v="0"/>
    <x v="3"/>
    <n v="2000"/>
    <n v="3.2798264272123698"/>
    <s v="i49-r"/>
    <m/>
    <x v="5"/>
    <s v="LAGA Cameroon"/>
    <x v="0"/>
    <n v="609.78836666666666"/>
  </r>
  <r>
    <d v="2024-12-01T00:00:00"/>
    <s v="Douala-Yaoundé"/>
    <x v="0"/>
    <x v="1"/>
    <n v="8000"/>
    <n v="13.119305708849479"/>
    <s v="ste-1"/>
    <m/>
    <x v="6"/>
    <s v="LAGA Cameroon"/>
    <x v="0"/>
    <n v="609.78836666666666"/>
  </r>
  <r>
    <d v="2024-12-01T00:00:00"/>
    <s v="Local Transport"/>
    <x v="0"/>
    <x v="1"/>
    <n v="2000"/>
    <n v="3.2798264272123698"/>
    <s v="ste-r"/>
    <m/>
    <x v="6"/>
    <s v="LAGA Cameroon"/>
    <x v="0"/>
    <n v="609.78836666666666"/>
  </r>
  <r>
    <d v="2024-12-01T00:00:00"/>
    <s v="Douala-Yaounde"/>
    <x v="0"/>
    <x v="3"/>
    <n v="4000"/>
    <n v="6.5596528544247397"/>
    <s v="i69-1"/>
    <m/>
    <x v="7"/>
    <s v="LAGA Cameroon"/>
    <x v="0"/>
    <n v="609.78836666666666"/>
  </r>
  <r>
    <d v="2024-12-01T00:00:00"/>
    <s v="Local Transport"/>
    <x v="0"/>
    <x v="3"/>
    <n v="2000"/>
    <n v="3.2798264272123698"/>
    <s v="i69-r"/>
    <m/>
    <x v="7"/>
    <s v="LAGA Cameroon"/>
    <x v="0"/>
    <n v="609.78836666666666"/>
  </r>
  <r>
    <d v="2024-12-01T00:00:00"/>
    <s v="Douala-Yaounde"/>
    <x v="0"/>
    <x v="1"/>
    <n v="8000"/>
    <n v="13.119305708849479"/>
    <s v="Fr-1"/>
    <m/>
    <x v="8"/>
    <s v="LAGA Cameroon"/>
    <x v="0"/>
    <n v="609.78836666666666"/>
  </r>
  <r>
    <d v="2024-12-01T00:00:00"/>
    <s v="Local Transport"/>
    <x v="0"/>
    <x v="1"/>
    <n v="2000"/>
    <n v="3.2798264272123698"/>
    <s v="Fr-r"/>
    <m/>
    <x v="8"/>
    <s v="LAGA Cameroon"/>
    <x v="0"/>
    <n v="609.78836666666666"/>
  </r>
  <r>
    <d v="2024-12-02T00:00:00"/>
    <s v="Phone"/>
    <x v="2"/>
    <x v="0"/>
    <n v="5000"/>
    <n v="8.1995660680309257"/>
    <s v="Phone-1"/>
    <m/>
    <x v="0"/>
    <s v="LAGA Cameroon"/>
    <x v="0"/>
    <n v="609.78836666666666"/>
  </r>
  <r>
    <d v="2024-12-02T00:00:00"/>
    <s v="Phone"/>
    <x v="2"/>
    <x v="1"/>
    <n v="5000"/>
    <n v="8.1995660680309257"/>
    <s v="Phone-2"/>
    <m/>
    <x v="1"/>
    <s v="LAGA Cameroon"/>
    <x v="0"/>
    <n v="609.78836666666666"/>
  </r>
  <r>
    <d v="2024-12-02T00:00:00"/>
    <s v="Phone"/>
    <x v="2"/>
    <x v="3"/>
    <n v="5000"/>
    <n v="8.1995660680309257"/>
    <s v="Phone-3"/>
    <m/>
    <x v="4"/>
    <s v="LAGA Cameroon"/>
    <x v="0"/>
    <n v="609.78836666666666"/>
  </r>
  <r>
    <d v="2024-12-02T00:00:00"/>
    <s v="Phone"/>
    <x v="2"/>
    <x v="3"/>
    <n v="5000"/>
    <n v="8.1995660680309257"/>
    <s v="Phone-4"/>
    <m/>
    <x v="5"/>
    <s v="LAGA Cameroon"/>
    <x v="0"/>
    <n v="609.78836666666666"/>
  </r>
  <r>
    <d v="2024-12-02T00:00:00"/>
    <s v="Phone"/>
    <x v="2"/>
    <x v="4"/>
    <n v="2500"/>
    <n v="4.0997830340154628"/>
    <s v="Phone-5"/>
    <m/>
    <x v="9"/>
    <s v="LAGA Cameroon"/>
    <x v="0"/>
    <n v="609.78836666666666"/>
  </r>
  <r>
    <d v="2024-12-02T00:00:00"/>
    <s v="Phone"/>
    <x v="2"/>
    <x v="1"/>
    <n v="2500"/>
    <n v="4.0997830340154628"/>
    <s v="Phone-6"/>
    <m/>
    <x v="2"/>
    <s v="LAGA Cameroon"/>
    <x v="0"/>
    <n v="609.78836666666666"/>
  </r>
  <r>
    <d v="2024-12-02T00:00:00"/>
    <s v="Phone"/>
    <x v="2"/>
    <x v="1"/>
    <n v="2500"/>
    <n v="4.0997830340154628"/>
    <s v="Phone-7"/>
    <m/>
    <x v="6"/>
    <s v="LAGA Cameroon"/>
    <x v="0"/>
    <n v="609.78836666666666"/>
  </r>
  <r>
    <d v="2024-12-02T00:00:00"/>
    <s v="Phone"/>
    <x v="2"/>
    <x v="1"/>
    <n v="2500"/>
    <n v="4.0997830340154628"/>
    <s v="Phone-8"/>
    <m/>
    <x v="8"/>
    <s v="LAGA Cameroon"/>
    <x v="0"/>
    <n v="609.78836666666666"/>
  </r>
  <r>
    <d v="2024-12-02T00:00:00"/>
    <s v="Phone"/>
    <x v="2"/>
    <x v="3"/>
    <n v="2500"/>
    <n v="4.0997830340154628"/>
    <s v="Phone-9"/>
    <m/>
    <x v="7"/>
    <s v="LAGA Cameroon"/>
    <x v="0"/>
    <n v="609.78836666666666"/>
  </r>
  <r>
    <d v="2024-12-02T00:00:00"/>
    <s v="Phone"/>
    <x v="2"/>
    <x v="3"/>
    <n v="2500"/>
    <n v="4.0997830340154628"/>
    <s v="Phone-10"/>
    <m/>
    <x v="10"/>
    <s v="LAGA Cameroon"/>
    <x v="0"/>
    <n v="609.78836666666666"/>
  </r>
  <r>
    <d v="2024-12-02T00:00:00"/>
    <s v="Phone"/>
    <x v="2"/>
    <x v="3"/>
    <n v="2500"/>
    <n v="4.0997830340154628"/>
    <s v="Phone-11"/>
    <m/>
    <x v="11"/>
    <s v="LAGA Cameroon"/>
    <x v="0"/>
    <n v="609.78836666666666"/>
  </r>
  <r>
    <d v="2024-12-02T00:00:00"/>
    <s v="Phone"/>
    <x v="2"/>
    <x v="2"/>
    <n v="2500"/>
    <n v="4.0997830340154628"/>
    <s v="Phone-12"/>
    <m/>
    <x v="12"/>
    <s v="LAGA Cameroon"/>
    <x v="0"/>
    <n v="609.78836666666666"/>
  </r>
  <r>
    <d v="2024-12-02T00:00:00"/>
    <s v="Phone"/>
    <x v="2"/>
    <x v="2"/>
    <n v="2500"/>
    <n v="4.0997830340154628"/>
    <s v="Phone-13"/>
    <m/>
    <x v="3"/>
    <s v="LAGA Cameroon"/>
    <x v="0"/>
    <n v="609.78836666666666"/>
  </r>
  <r>
    <d v="2024-12-02T00:00:00"/>
    <s v="Local Transport"/>
    <x v="0"/>
    <x v="0"/>
    <n v="2700"/>
    <n v="4.4277656767366995"/>
    <s v="arrey-r"/>
    <m/>
    <x v="0"/>
    <s v="LAGA Cameroon"/>
    <x v="0"/>
    <n v="609.78836666666666"/>
  </r>
  <r>
    <d v="2024-12-02T00:00:00"/>
    <s v="Local Transport"/>
    <x v="0"/>
    <x v="1"/>
    <n v="2000"/>
    <n v="3.2798264272123698"/>
    <s v="aim-r"/>
    <m/>
    <x v="1"/>
    <s v="LAGA Cameroon"/>
    <x v="0"/>
    <n v="609.78836666666666"/>
  </r>
  <r>
    <d v="2024-12-02T00:00:00"/>
    <s v="Local Transport"/>
    <x v="0"/>
    <x v="1"/>
    <n v="2000"/>
    <n v="3.2798264272123698"/>
    <s v="love-r"/>
    <m/>
    <x v="2"/>
    <s v="LAGA Cameroon"/>
    <x v="0"/>
    <n v="609.78836666666666"/>
  </r>
  <r>
    <d v="2024-12-02T00:00:00"/>
    <s v="Local Transport"/>
    <x v="0"/>
    <x v="2"/>
    <n v="3000"/>
    <n v="4.9197396408185554"/>
    <s v="Uni-r"/>
    <m/>
    <x v="3"/>
    <s v="LAGA Cameroon"/>
    <x v="0"/>
    <n v="609.78836666666666"/>
  </r>
  <r>
    <d v="2024-12-02T00:00:00"/>
    <s v="end of year bonus"/>
    <x v="3"/>
    <x v="2"/>
    <n v="30000"/>
    <n v="49.197396408185554"/>
    <s v="Uni-10"/>
    <m/>
    <x v="3"/>
    <s v="LAGA Cameroon"/>
    <x v="0"/>
    <n v="609.78836666666666"/>
  </r>
  <r>
    <d v="2024-12-02T00:00:00"/>
    <s v="Local Transport"/>
    <x v="0"/>
    <x v="2"/>
    <n v="2000"/>
    <n v="3.2798264272123698"/>
    <s v="Reb-r"/>
    <m/>
    <x v="12"/>
    <s v="LAGA Cameroon"/>
    <x v="0"/>
    <n v="609.78836666666666"/>
  </r>
  <r>
    <d v="2024-12-02T00:00:00"/>
    <s v="Yaounde-Ngaoundere"/>
    <x v="0"/>
    <x v="3"/>
    <n v="25000"/>
    <n v="40.997830340154628"/>
    <s v="i54-2"/>
    <m/>
    <x v="4"/>
    <s v="LAGA Cameroon"/>
    <x v="0"/>
    <n v="609.78836666666666"/>
  </r>
  <r>
    <d v="2024-12-02T00:00:00"/>
    <s v="Feeding "/>
    <x v="1"/>
    <x v="3"/>
    <n v="5000"/>
    <n v="8.1995660680309257"/>
    <s v="i54-r"/>
    <m/>
    <x v="4"/>
    <s v="LAGA Cameroon"/>
    <x v="0"/>
    <n v="609.78836666666666"/>
  </r>
  <r>
    <d v="2024-12-02T00:00:00"/>
    <s v="Local Transport"/>
    <x v="0"/>
    <x v="3"/>
    <n v="3950"/>
    <n v="6.4776571937444309"/>
    <s v="i54-r"/>
    <m/>
    <x v="4"/>
    <s v="LAGA Cameroon"/>
    <x v="0"/>
    <n v="609.78836666666666"/>
  </r>
  <r>
    <d v="2024-12-02T00:00:00"/>
    <s v="Local Transport"/>
    <x v="0"/>
    <x v="3"/>
    <n v="3000"/>
    <n v="4.9197396408185554"/>
    <s v="i49-r"/>
    <m/>
    <x v="5"/>
    <s v="LAGA Cameroon"/>
    <x v="0"/>
    <n v="609.78836666666666"/>
  </r>
  <r>
    <d v="2024-12-02T00:00:00"/>
    <s v="Local Transport"/>
    <x v="0"/>
    <x v="1"/>
    <n v="2000"/>
    <n v="3.2798264272123698"/>
    <s v="ste-r"/>
    <m/>
    <x v="6"/>
    <s v="LAGA Cameroon"/>
    <x v="0"/>
    <n v="609.78836666666666"/>
  </r>
  <r>
    <d v="2024-12-02T00:00:00"/>
    <s v="Local Transport"/>
    <x v="0"/>
    <x v="3"/>
    <n v="2800"/>
    <n v="4.5917569980973179"/>
    <s v="i69-r"/>
    <m/>
    <x v="7"/>
    <s v="LAGA Cameroon"/>
    <x v="0"/>
    <n v="609.78836666666666"/>
  </r>
  <r>
    <d v="2024-12-02T00:00:00"/>
    <s v="Local Transport"/>
    <x v="0"/>
    <x v="1"/>
    <n v="3600"/>
    <n v="5.9036875689822663"/>
    <s v="Fr-r"/>
    <m/>
    <x v="8"/>
    <s v="LAGA Cameroon"/>
    <x v="0"/>
    <n v="609.78836666666666"/>
  </r>
  <r>
    <d v="2024-12-02T00:00:00"/>
    <s v="Yaounde-Sangmélima"/>
    <x v="0"/>
    <x v="1"/>
    <n v="2500"/>
    <n v="4.0997830340154628"/>
    <s v="Fr-2"/>
    <m/>
    <x v="8"/>
    <s v="LAGA Cameroon"/>
    <x v="0"/>
    <n v="609.78836666666666"/>
  </r>
  <r>
    <d v="2024-12-02T00:00:00"/>
    <s v="Sangmélima-Djoum"/>
    <x v="0"/>
    <x v="1"/>
    <n v="1500"/>
    <n v="2.4598698204092777"/>
    <s v="Fr-3"/>
    <m/>
    <x v="8"/>
    <s v="LAGA Cameroon"/>
    <x v="0"/>
    <n v="609.78836666666666"/>
  </r>
  <r>
    <d v="2024-12-02T00:00:00"/>
    <s v="Feeding"/>
    <x v="1"/>
    <x v="1"/>
    <n v="5000"/>
    <n v="8.1995660680309257"/>
    <s v="Fr-r"/>
    <m/>
    <x v="8"/>
    <s v="LAGA Cameroon"/>
    <x v="0"/>
    <n v="609.78836666666666"/>
  </r>
  <r>
    <d v="2024-12-02T00:00:00"/>
    <s v="Lodging"/>
    <x v="1"/>
    <x v="1"/>
    <n v="10000"/>
    <n v="16.399132136061851"/>
    <s v="Fr-4"/>
    <m/>
    <x v="8"/>
    <s v="LAGA Cameroon"/>
    <x v="0"/>
    <n v="609.78836666666666"/>
  </r>
  <r>
    <d v="2024-12-02T00:00:00"/>
    <s v="Local Transport"/>
    <x v="0"/>
    <x v="3"/>
    <n v="1800"/>
    <n v="2.9518437844911332"/>
    <s v="i46-r"/>
    <m/>
    <x v="10"/>
    <s v="LAGA Cameroon"/>
    <x v="0"/>
    <n v="609.78836666666666"/>
  </r>
  <r>
    <d v="2024-12-02T00:00:00"/>
    <s v="Local Transport"/>
    <x v="0"/>
    <x v="3"/>
    <n v="3500"/>
    <n v="5.739696247621648"/>
    <s v="i53-r"/>
    <m/>
    <x v="11"/>
    <s v="LAGA Cameroon"/>
    <x v="0"/>
    <n v="609.78836666666666"/>
  </r>
  <r>
    <d v="2024-12-02T00:00:00"/>
    <s v="Yaounde-Ngaoundere"/>
    <x v="0"/>
    <x v="3"/>
    <n v="17000"/>
    <n v="27.878524631305144"/>
    <s v="1-i53-1"/>
    <n v="1"/>
    <x v="11"/>
    <s v="LAGA Cameroon"/>
    <x v="0"/>
    <n v="609.78836666666666"/>
  </r>
  <r>
    <d v="2024-12-02T00:00:00"/>
    <s v="Local Transport"/>
    <x v="0"/>
    <x v="3"/>
    <n v="1500"/>
    <n v="2.4598698204092777"/>
    <s v="1-i53-r"/>
    <n v="1"/>
    <x v="11"/>
    <s v="LAGA Cameroon"/>
    <x v="0"/>
    <n v="609.78836666666666"/>
  </r>
  <r>
    <d v="2024-12-02T00:00:00"/>
    <s v="Feeding"/>
    <x v="1"/>
    <x v="3"/>
    <n v="3000"/>
    <n v="4.9197396408185554"/>
    <s v="1-i53-r"/>
    <n v="1"/>
    <x v="11"/>
    <s v="LAGA Cameroon"/>
    <x v="0"/>
    <n v="609.78836666666666"/>
  </r>
  <r>
    <d v="2024-12-02T00:00:00"/>
    <s v="Local Transport"/>
    <x v="0"/>
    <x v="4"/>
    <n v="3000"/>
    <n v="4.9197396408185554"/>
    <s v="Ann-r"/>
    <m/>
    <x v="9"/>
    <s v="LAGA Cameroon"/>
    <x v="0"/>
    <n v="609.78836666666666"/>
  </r>
  <r>
    <d v="2024-12-02T00:00:00"/>
    <s v="Javel"/>
    <x v="4"/>
    <x v="2"/>
    <n v="3000"/>
    <n v="4.9197396408185554"/>
    <s v="Uni-2"/>
    <m/>
    <x v="3"/>
    <s v="LAGA Cameroon"/>
    <x v="0"/>
    <n v="609.78836666666666"/>
  </r>
  <r>
    <d v="2024-12-02T00:00:00"/>
    <s v="Pax"/>
    <x v="4"/>
    <x v="2"/>
    <n v="3300"/>
    <n v="5.4117136049004104"/>
    <s v="Uni-2"/>
    <m/>
    <x v="3"/>
    <s v="LAGA Cameroon"/>
    <x v="0"/>
    <n v="609.78836666666666"/>
  </r>
  <r>
    <d v="2024-12-02T00:00:00"/>
    <s v="Office Cleaning"/>
    <x v="5"/>
    <x v="2"/>
    <n v="12000"/>
    <n v="19.678958563274222"/>
    <s v="Uni-3"/>
    <m/>
    <x v="3"/>
    <s v="LAGA Cameroon"/>
    <x v="0"/>
    <n v="609.78836666666666"/>
  </r>
  <r>
    <d v="2024-12-02T00:00:00"/>
    <s v=" Cameroun Actuel internet publication F"/>
    <x v="6"/>
    <x v="4"/>
    <n v="5000"/>
    <n v="8.1995660680309257"/>
    <s v="Ann-r"/>
    <m/>
    <x v="9"/>
    <s v="LAGA Cameroon"/>
    <x v="0"/>
    <n v="609.78836666666666"/>
  </r>
  <r>
    <d v="2024-12-03T00:00:00"/>
    <s v="Phone"/>
    <x v="2"/>
    <x v="0"/>
    <n v="5000"/>
    <n v="8.1995660680309257"/>
    <s v="Phone-14"/>
    <m/>
    <x v="0"/>
    <s v="LAGA Cameroon"/>
    <x v="0"/>
    <n v="609.78836666666666"/>
  </r>
  <r>
    <d v="2024-12-03T00:00:00"/>
    <s v="Phone"/>
    <x v="2"/>
    <x v="1"/>
    <n v="5000"/>
    <n v="8.1995660680309257"/>
    <s v="Phone-15"/>
    <m/>
    <x v="1"/>
    <s v="LAGA Cameroon"/>
    <x v="0"/>
    <n v="609.78836666666666"/>
  </r>
  <r>
    <d v="2024-12-03T00:00:00"/>
    <s v="Phone"/>
    <x v="2"/>
    <x v="3"/>
    <n v="5000"/>
    <n v="8.1995660680309257"/>
    <s v="Phone-16"/>
    <m/>
    <x v="4"/>
    <s v="LAGA Cameroon"/>
    <x v="0"/>
    <n v="609.78836666666666"/>
  </r>
  <r>
    <d v="2024-12-03T00:00:00"/>
    <s v="Phone"/>
    <x v="2"/>
    <x v="3"/>
    <n v="5000"/>
    <n v="8.1995660680309257"/>
    <s v="Phone-17"/>
    <m/>
    <x v="5"/>
    <s v="LAGA Cameroon"/>
    <x v="0"/>
    <n v="609.78836666666666"/>
  </r>
  <r>
    <d v="2024-12-03T00:00:00"/>
    <s v="Phone"/>
    <x v="2"/>
    <x v="4"/>
    <n v="2500"/>
    <n v="4.0997830340154628"/>
    <s v="Phone-18"/>
    <m/>
    <x v="9"/>
    <s v="LAGA Cameroon"/>
    <x v="0"/>
    <n v="609.78836666666666"/>
  </r>
  <r>
    <d v="2024-12-03T00:00:00"/>
    <s v="Phone"/>
    <x v="2"/>
    <x v="1"/>
    <n v="2500"/>
    <n v="4.0997830340154628"/>
    <s v="Phone-19"/>
    <m/>
    <x v="2"/>
    <s v="LAGA Cameroon"/>
    <x v="0"/>
    <n v="609.78836666666666"/>
  </r>
  <r>
    <d v="2024-12-03T00:00:00"/>
    <s v="Phone"/>
    <x v="2"/>
    <x v="1"/>
    <n v="2500"/>
    <n v="4.0997830340154628"/>
    <s v="Phone-20"/>
    <m/>
    <x v="6"/>
    <s v="LAGA Cameroon"/>
    <x v="0"/>
    <n v="609.78836666666666"/>
  </r>
  <r>
    <d v="2024-12-03T00:00:00"/>
    <s v="Phone"/>
    <x v="2"/>
    <x v="1"/>
    <n v="2500"/>
    <n v="4.0997830340154628"/>
    <s v="Phone-21"/>
    <m/>
    <x v="8"/>
    <s v="LAGA Cameroon"/>
    <x v="0"/>
    <n v="609.78836666666666"/>
  </r>
  <r>
    <d v="2024-12-03T00:00:00"/>
    <s v="Phone"/>
    <x v="2"/>
    <x v="3"/>
    <n v="2500"/>
    <n v="4.0997830340154628"/>
    <s v="Phone-22"/>
    <m/>
    <x v="7"/>
    <s v="LAGA Cameroon"/>
    <x v="0"/>
    <n v="609.78836666666666"/>
  </r>
  <r>
    <d v="2024-12-03T00:00:00"/>
    <s v="Phone"/>
    <x v="2"/>
    <x v="3"/>
    <n v="2500"/>
    <n v="4.0997830340154628"/>
    <s v="Phone-23"/>
    <m/>
    <x v="10"/>
    <s v="LAGA Cameroon"/>
    <x v="0"/>
    <n v="609.78836666666666"/>
  </r>
  <r>
    <d v="2024-12-03T00:00:00"/>
    <s v="Phone"/>
    <x v="2"/>
    <x v="3"/>
    <n v="2500"/>
    <n v="4.0997830340154628"/>
    <s v="Phone-24"/>
    <m/>
    <x v="11"/>
    <s v="LAGA Cameroon"/>
    <x v="0"/>
    <n v="609.78836666666666"/>
  </r>
  <r>
    <d v="2024-12-03T00:00:00"/>
    <s v="Phone"/>
    <x v="2"/>
    <x v="2"/>
    <n v="2500"/>
    <n v="4.0997830340154628"/>
    <s v="Phone-25"/>
    <m/>
    <x v="12"/>
    <s v="LAGA Cameroon"/>
    <x v="0"/>
    <n v="609.78836666666666"/>
  </r>
  <r>
    <d v="2024-12-03T00:00:00"/>
    <s v="Phone"/>
    <x v="2"/>
    <x v="2"/>
    <n v="2500"/>
    <n v="4.0997830340154628"/>
    <s v="Phone-26"/>
    <m/>
    <x v="3"/>
    <s v="LAGA Cameroon"/>
    <x v="0"/>
    <n v="609.78836666666666"/>
  </r>
  <r>
    <d v="2024-12-03T00:00:00"/>
    <s v="Local Transport"/>
    <x v="0"/>
    <x v="0"/>
    <n v="2700"/>
    <n v="4.4277656767366995"/>
    <s v="arrey-r"/>
    <m/>
    <x v="0"/>
    <s v="LAGA Cameroon"/>
    <x v="0"/>
    <n v="609.78836666666666"/>
  </r>
  <r>
    <d v="2024-12-03T00:00:00"/>
    <s v="Local Transport"/>
    <x v="0"/>
    <x v="1"/>
    <n v="3700"/>
    <n v="6.0676788903428847"/>
    <s v="aim-r"/>
    <m/>
    <x v="1"/>
    <s v="LAGA Cameroon"/>
    <x v="0"/>
    <n v="609.78836666666666"/>
  </r>
  <r>
    <d v="2024-12-03T00:00:00"/>
    <s v="Yaounde-Ngaoundere"/>
    <x v="0"/>
    <x v="1"/>
    <n v="17000"/>
    <n v="27.878524631305144"/>
    <s v="aim-2"/>
    <m/>
    <x v="1"/>
    <s v="LAGA Cameroon"/>
    <x v="0"/>
    <n v="609.78836666666666"/>
  </r>
  <r>
    <d v="2024-12-03T00:00:00"/>
    <s v="Feeding"/>
    <x v="1"/>
    <x v="1"/>
    <n v="5000"/>
    <n v="8.1995660680309257"/>
    <s v="aim-r"/>
    <m/>
    <x v="1"/>
    <s v="LAGA Cameroon"/>
    <x v="0"/>
    <n v="609.78836666666666"/>
  </r>
  <r>
    <d v="2024-12-03T00:00:00"/>
    <s v="Yaounde-Ngaoundéré"/>
    <x v="0"/>
    <x v="1"/>
    <n v="17000"/>
    <n v="27.878524631305144"/>
    <s v="Love-2"/>
    <m/>
    <x v="2"/>
    <s v="LAGA Cameroon"/>
    <x v="0"/>
    <n v="609.78836666666666"/>
  </r>
  <r>
    <d v="2024-12-03T00:00:00"/>
    <s v="Feeding"/>
    <x v="1"/>
    <x v="1"/>
    <n v="5000"/>
    <n v="8.1995660680309257"/>
    <s v="Love-r"/>
    <m/>
    <x v="2"/>
    <s v="LAGA Cameroon"/>
    <x v="0"/>
    <n v="609.78836666666666"/>
  </r>
  <r>
    <d v="2024-12-03T00:00:00"/>
    <s v="Local Transport"/>
    <x v="0"/>
    <x v="1"/>
    <n v="2500"/>
    <n v="4.0997830340154628"/>
    <s v="Love-r"/>
    <m/>
    <x v="2"/>
    <s v="LAGA Cameroon"/>
    <x v="0"/>
    <n v="609.78836666666666"/>
  </r>
  <r>
    <d v="2024-12-03T00:00:00"/>
    <s v="Local Transport"/>
    <x v="0"/>
    <x v="2"/>
    <n v="3000"/>
    <n v="4.9197396408185554"/>
    <s v="Reb-r"/>
    <m/>
    <x v="12"/>
    <s v="LAGA Cameroon"/>
    <x v="0"/>
    <n v="609.78836666666666"/>
  </r>
  <r>
    <d v="2024-12-03T00:00:00"/>
    <s v="Lodging"/>
    <x v="1"/>
    <x v="3"/>
    <n v="15000"/>
    <n v="24.598698204092777"/>
    <s v="i54-3"/>
    <m/>
    <x v="4"/>
    <s v="LAGA Cameroon"/>
    <x v="0"/>
    <n v="609.78836666666666"/>
  </r>
  <r>
    <d v="2024-12-03T00:00:00"/>
    <s v="Hire bike "/>
    <x v="0"/>
    <x v="3"/>
    <n v="12500"/>
    <n v="20.498915170077314"/>
    <s v="i54-r"/>
    <m/>
    <x v="4"/>
    <s v="LAGA Cameroon"/>
    <x v="0"/>
    <n v="609.78836666666666"/>
  </r>
  <r>
    <d v="2024-12-03T00:00:00"/>
    <s v="Feeding "/>
    <x v="1"/>
    <x v="3"/>
    <n v="5000"/>
    <n v="8.1995660680309257"/>
    <s v="i54-r"/>
    <m/>
    <x v="4"/>
    <s v="LAGA Cameroon"/>
    <x v="0"/>
    <n v="609.78836666666666"/>
  </r>
  <r>
    <d v="2024-12-03T00:00:00"/>
    <s v="Local Transport"/>
    <x v="0"/>
    <x v="3"/>
    <n v="2000"/>
    <n v="3.2798264272123698"/>
    <s v="i54-r"/>
    <m/>
    <x v="4"/>
    <s v="LAGA Cameroon"/>
    <x v="0"/>
    <n v="609.78836666666666"/>
  </r>
  <r>
    <d v="2024-12-03T00:00:00"/>
    <s v="Yaounde-Garoua boulai"/>
    <x v="0"/>
    <x v="3"/>
    <n v="13000"/>
    <n v="21.318871776880407"/>
    <s v="1-i49-1"/>
    <n v="1"/>
    <x v="5"/>
    <s v="LAGA Cameroon"/>
    <x v="0"/>
    <n v="609.78836666666666"/>
  </r>
  <r>
    <d v="2024-12-03T00:00:00"/>
    <s v="Local Transport"/>
    <x v="0"/>
    <x v="3"/>
    <n v="2000"/>
    <n v="3.2798264272123698"/>
    <s v="1-i49-r"/>
    <n v="1"/>
    <x v="5"/>
    <s v="LAGA Cameroon"/>
    <x v="0"/>
    <n v="609.78836666666666"/>
  </r>
  <r>
    <d v="2024-12-03T00:00:00"/>
    <s v="Feeding"/>
    <x v="1"/>
    <x v="3"/>
    <n v="5000"/>
    <n v="8.1995660680309257"/>
    <s v="1-i49-r"/>
    <n v="1"/>
    <x v="5"/>
    <s v="LAGA Cameroon"/>
    <x v="0"/>
    <n v="609.78836666666666"/>
  </r>
  <r>
    <d v="2024-12-03T00:00:00"/>
    <s v="Lodging"/>
    <x v="1"/>
    <x v="3"/>
    <n v="10000"/>
    <n v="16.399132136061851"/>
    <s v="1-i49-2"/>
    <n v="1"/>
    <x v="5"/>
    <s v="LAGA Cameroon"/>
    <x v="0"/>
    <n v="609.78836666666666"/>
  </r>
  <r>
    <d v="2024-12-03T00:00:00"/>
    <s v="Yaoundé-Ngaoundéré"/>
    <x v="0"/>
    <x v="1"/>
    <n v="17000"/>
    <n v="27.878524631305144"/>
    <s v="ste-2"/>
    <m/>
    <x v="6"/>
    <s v="LAGA Cameroon"/>
    <x v="0"/>
    <n v="609.78836666666666"/>
  </r>
  <r>
    <d v="2024-12-03T00:00:00"/>
    <s v="Local Transport"/>
    <x v="0"/>
    <x v="1"/>
    <n v="2000"/>
    <n v="3.2798264272123698"/>
    <s v="ste-r"/>
    <m/>
    <x v="6"/>
    <s v="LAGA Cameroon"/>
    <x v="0"/>
    <n v="609.78836666666666"/>
  </r>
  <r>
    <d v="2024-12-03T00:00:00"/>
    <s v="Feeding"/>
    <x v="1"/>
    <x v="1"/>
    <n v="5000"/>
    <n v="8.1995660680309257"/>
    <s v="ste-r"/>
    <m/>
    <x v="6"/>
    <s v="LAGA Cameroon"/>
    <x v="0"/>
    <n v="609.78836666666666"/>
  </r>
  <r>
    <d v="2024-12-03T00:00:00"/>
    <s v="Yaounde-Dimako"/>
    <x v="0"/>
    <x v="3"/>
    <n v="5000"/>
    <n v="8.1995660680309257"/>
    <s v="3-i69-2"/>
    <m/>
    <x v="7"/>
    <s v="LAGA Cameroon"/>
    <x v="0"/>
    <n v="609.78836666666666"/>
  </r>
  <r>
    <d v="2024-12-03T00:00:00"/>
    <s v="Local Transport"/>
    <x v="0"/>
    <x v="3"/>
    <n v="2000"/>
    <n v="3.2798264272123698"/>
    <s v="3-i69-r"/>
    <m/>
    <x v="7"/>
    <s v="LAGA Cameroon"/>
    <x v="0"/>
    <n v="609.78836666666666"/>
  </r>
  <r>
    <d v="2024-12-03T00:00:00"/>
    <s v="Feeding"/>
    <x v="1"/>
    <x v="3"/>
    <n v="5000"/>
    <n v="8.1995660680309257"/>
    <s v="3-i69-r"/>
    <m/>
    <x v="7"/>
    <s v="LAGA Cameroon"/>
    <x v="0"/>
    <n v="609.78836666666666"/>
  </r>
  <r>
    <d v="2024-12-03T00:00:00"/>
    <s v="Lodging"/>
    <x v="1"/>
    <x v="3"/>
    <n v="10000"/>
    <n v="16.399132136061851"/>
    <s v="3-i69-3"/>
    <m/>
    <x v="7"/>
    <s v="LAGA Cameroon"/>
    <x v="0"/>
    <n v="609.78836666666666"/>
  </r>
  <r>
    <d v="2024-12-03T00:00:00"/>
    <s v="Djoum-Sangmélima"/>
    <x v="0"/>
    <x v="1"/>
    <n v="1500"/>
    <n v="2.4598698204092777"/>
    <s v="Fr-5"/>
    <m/>
    <x v="8"/>
    <s v="LAGA Cameroon"/>
    <x v="0"/>
    <n v="609.78836666666666"/>
  </r>
  <r>
    <d v="2024-12-03T00:00:00"/>
    <s v="Sangmélima-Yaounde"/>
    <x v="0"/>
    <x v="1"/>
    <n v="2500"/>
    <n v="4.0997830340154628"/>
    <s v="Fr-6"/>
    <m/>
    <x v="8"/>
    <s v="LAGA Cameroon"/>
    <x v="0"/>
    <n v="609.78836666666666"/>
  </r>
  <r>
    <d v="2024-12-03T00:00:00"/>
    <s v="Feeding"/>
    <x v="1"/>
    <x v="1"/>
    <n v="5000"/>
    <n v="8.1995660680309257"/>
    <s v="Fr-r"/>
    <m/>
    <x v="8"/>
    <s v="LAGA Cameroon"/>
    <x v="0"/>
    <n v="609.78836666666666"/>
  </r>
  <r>
    <d v="2024-12-03T00:00:00"/>
    <s v="Local Transport"/>
    <x v="0"/>
    <x v="1"/>
    <n v="6950"/>
    <n v="11.397396834562986"/>
    <s v="Fr-r"/>
    <m/>
    <x v="8"/>
    <s v="LAGA Cameroon"/>
    <x v="0"/>
    <n v="609.78836666666666"/>
  </r>
  <r>
    <d v="2024-12-03T00:00:00"/>
    <s v="Yaounde-Ngaoundéré"/>
    <x v="0"/>
    <x v="1"/>
    <n v="17000"/>
    <n v="27.878524631305144"/>
    <s v="Fr-7"/>
    <m/>
    <x v="8"/>
    <s v="LAGA Cameroon"/>
    <x v="0"/>
    <n v="609.78836666666666"/>
  </r>
  <r>
    <d v="2024-12-03T00:00:00"/>
    <s v="Feeding"/>
    <x v="1"/>
    <x v="1"/>
    <n v="5000"/>
    <n v="8.1995660680309257"/>
    <s v="Fr-r"/>
    <m/>
    <x v="8"/>
    <s v="LAGA Cameroon"/>
    <x v="0"/>
    <n v="609.78836666666666"/>
  </r>
  <r>
    <d v="2024-12-03T00:00:00"/>
    <s v="Yaoundé - Bertoua"/>
    <x v="0"/>
    <x v="3"/>
    <n v="7000"/>
    <n v="11.479392495243296"/>
    <s v="4-i46-1"/>
    <n v="4"/>
    <x v="10"/>
    <s v="LAGA Cameroon"/>
    <x v="0"/>
    <n v="609.78836666666666"/>
  </r>
  <r>
    <d v="2024-12-03T00:00:00"/>
    <s v="Local Transport"/>
    <x v="0"/>
    <x v="3"/>
    <n v="1500"/>
    <n v="2.4598698204092777"/>
    <s v="4-i46-r"/>
    <n v="4"/>
    <x v="10"/>
    <s v="LAGA Cameroon"/>
    <x v="0"/>
    <n v="609.78836666666666"/>
  </r>
  <r>
    <d v="2024-12-03T00:00:00"/>
    <s v="Feeding"/>
    <x v="1"/>
    <x v="3"/>
    <n v="3000"/>
    <n v="4.9197396408185554"/>
    <s v="4-i46-r"/>
    <n v="4"/>
    <x v="10"/>
    <s v="LAGA Cameroon"/>
    <x v="0"/>
    <n v="609.78836666666666"/>
  </r>
  <r>
    <d v="2024-12-03T00:00:00"/>
    <s v="Lodging"/>
    <x v="1"/>
    <x v="3"/>
    <n v="10000"/>
    <n v="16.399132136061851"/>
    <s v="4-i46-2"/>
    <n v="4"/>
    <x v="10"/>
    <s v="LAGA Cameroon"/>
    <x v="0"/>
    <n v="609.78836666666666"/>
  </r>
  <r>
    <d v="2024-12-03T00:00:00"/>
    <s v="Local Transport"/>
    <x v="0"/>
    <x v="3"/>
    <n v="1500"/>
    <n v="2.4598698204092777"/>
    <s v="1-i53-r"/>
    <n v="1"/>
    <x v="11"/>
    <s v="LAGA Cameroon"/>
    <x v="0"/>
    <n v="609.78836666666666"/>
  </r>
  <r>
    <d v="2024-12-03T00:00:00"/>
    <s v="Feeding"/>
    <x v="1"/>
    <x v="3"/>
    <n v="3000"/>
    <n v="4.9197396408185554"/>
    <s v="1-i53-r"/>
    <n v="1"/>
    <x v="11"/>
    <s v="LAGA Cameroon"/>
    <x v="0"/>
    <n v="609.78836666666666"/>
  </r>
  <r>
    <d v="2024-12-03T00:00:00"/>
    <s v="Lodging"/>
    <x v="1"/>
    <x v="3"/>
    <n v="10000"/>
    <n v="16.399132136061851"/>
    <s v="1-i53-2"/>
    <n v="1"/>
    <x v="11"/>
    <s v="LAGA Cameroon"/>
    <x v="0"/>
    <n v="609.78836666666666"/>
  </r>
  <r>
    <d v="2024-12-03T00:00:00"/>
    <s v="Local Transport"/>
    <x v="0"/>
    <x v="4"/>
    <n v="3000"/>
    <n v="4.9197396408185554"/>
    <s v="Ann-r"/>
    <m/>
    <x v="9"/>
    <s v="LAGA Cameroon"/>
    <x v="0"/>
    <n v="609.78836666666666"/>
  </r>
  <r>
    <d v="2024-12-04T00:00:00"/>
    <s v="Phone"/>
    <x v="2"/>
    <x v="0"/>
    <n v="5000"/>
    <n v="8.1995660680309257"/>
    <s v="Phone-27"/>
    <m/>
    <x v="0"/>
    <s v="LAGA Cameroon"/>
    <x v="0"/>
    <n v="609.78836666666666"/>
  </r>
  <r>
    <d v="2024-12-04T00:00:00"/>
    <s v="Phone"/>
    <x v="2"/>
    <x v="1"/>
    <n v="5000"/>
    <n v="8.1995660680309257"/>
    <s v="Phone-28"/>
    <m/>
    <x v="1"/>
    <s v="LAGA Cameroon"/>
    <x v="0"/>
    <n v="609.78836666666666"/>
  </r>
  <r>
    <d v="2024-12-04T00:00:00"/>
    <s v="Phone"/>
    <x v="2"/>
    <x v="3"/>
    <n v="5000"/>
    <n v="8.1995660680309257"/>
    <s v="Phone-29"/>
    <m/>
    <x v="4"/>
    <s v="LAGA Cameroon"/>
    <x v="0"/>
    <n v="609.78836666666666"/>
  </r>
  <r>
    <d v="2024-12-04T00:00:00"/>
    <s v="Phone"/>
    <x v="2"/>
    <x v="3"/>
    <n v="5000"/>
    <n v="8.1995660680309257"/>
    <s v="Phone-30"/>
    <m/>
    <x v="5"/>
    <s v="LAGA Cameroon"/>
    <x v="0"/>
    <n v="609.78836666666666"/>
  </r>
  <r>
    <d v="2024-12-04T00:00:00"/>
    <s v="Phone"/>
    <x v="2"/>
    <x v="4"/>
    <n v="2500"/>
    <n v="4.0997830340154628"/>
    <s v="Phone-31"/>
    <m/>
    <x v="9"/>
    <s v="LAGA Cameroon"/>
    <x v="0"/>
    <n v="609.78836666666666"/>
  </r>
  <r>
    <d v="2024-12-04T00:00:00"/>
    <s v="Phone"/>
    <x v="2"/>
    <x v="1"/>
    <n v="2500"/>
    <n v="4.0997830340154628"/>
    <s v="Phone-32"/>
    <m/>
    <x v="2"/>
    <s v="LAGA Cameroon"/>
    <x v="0"/>
    <n v="609.78836666666666"/>
  </r>
  <r>
    <d v="2024-12-04T00:00:00"/>
    <s v="Phone"/>
    <x v="2"/>
    <x v="1"/>
    <n v="2500"/>
    <n v="4.0997830340154628"/>
    <s v="Phone-33"/>
    <m/>
    <x v="6"/>
    <s v="LAGA Cameroon"/>
    <x v="0"/>
    <n v="609.78836666666666"/>
  </r>
  <r>
    <d v="2024-12-04T00:00:00"/>
    <s v="Phone"/>
    <x v="2"/>
    <x v="1"/>
    <n v="2500"/>
    <n v="4.0997830340154628"/>
    <s v="Phone-34"/>
    <m/>
    <x v="8"/>
    <s v="LAGA Cameroon"/>
    <x v="0"/>
    <n v="609.78836666666666"/>
  </r>
  <r>
    <d v="2024-12-04T00:00:00"/>
    <s v="Phone"/>
    <x v="2"/>
    <x v="3"/>
    <n v="2500"/>
    <n v="4.0997830340154628"/>
    <s v="Phone-35"/>
    <m/>
    <x v="7"/>
    <s v="LAGA Cameroon"/>
    <x v="0"/>
    <n v="609.78836666666666"/>
  </r>
  <r>
    <d v="2024-12-04T00:00:00"/>
    <s v="Phone"/>
    <x v="2"/>
    <x v="3"/>
    <n v="2500"/>
    <n v="4.0997830340154628"/>
    <s v="Phone-36"/>
    <m/>
    <x v="10"/>
    <s v="LAGA Cameroon"/>
    <x v="0"/>
    <n v="609.78836666666666"/>
  </r>
  <r>
    <d v="2024-12-04T00:00:00"/>
    <s v="Phone"/>
    <x v="2"/>
    <x v="3"/>
    <n v="2500"/>
    <n v="4.0997830340154628"/>
    <s v="Phone-37"/>
    <m/>
    <x v="11"/>
    <s v="LAGA Cameroon"/>
    <x v="0"/>
    <n v="609.78836666666666"/>
  </r>
  <r>
    <d v="2024-12-04T00:00:00"/>
    <s v="Phone"/>
    <x v="2"/>
    <x v="2"/>
    <n v="2500"/>
    <n v="4.0997830340154628"/>
    <s v="Phone-38"/>
    <m/>
    <x v="12"/>
    <s v="LAGA Cameroon"/>
    <x v="0"/>
    <n v="609.78836666666666"/>
  </r>
  <r>
    <d v="2024-12-04T00:00:00"/>
    <s v="Phone"/>
    <x v="2"/>
    <x v="2"/>
    <n v="2500"/>
    <n v="4.0997830340154628"/>
    <s v="Phone-39"/>
    <m/>
    <x v="3"/>
    <s v="LAGA Cameroon"/>
    <x v="0"/>
    <n v="609.78836666666666"/>
  </r>
  <r>
    <d v="2024-12-04T00:00:00"/>
    <s v="Local Transport"/>
    <x v="0"/>
    <x v="0"/>
    <n v="2700"/>
    <n v="4.4277656767366995"/>
    <s v="arrey-r"/>
    <m/>
    <x v="0"/>
    <s v="LAGA Cameroon"/>
    <x v="0"/>
    <n v="609.78836666666666"/>
  </r>
  <r>
    <d v="2024-12-04T00:00:00"/>
    <s v="Local Transport"/>
    <x v="0"/>
    <x v="1"/>
    <n v="2000"/>
    <n v="3.2798264272123698"/>
    <s v="aim-r"/>
    <m/>
    <x v="1"/>
    <s v="LAGA Cameroon"/>
    <x v="0"/>
    <n v="609.78836666666666"/>
  </r>
  <r>
    <d v="2024-12-04T00:00:00"/>
    <s v="Feeding"/>
    <x v="1"/>
    <x v="1"/>
    <n v="5000"/>
    <n v="8.1995660680309257"/>
    <s v="aim-r"/>
    <m/>
    <x v="1"/>
    <s v="LAGA Cameroon"/>
    <x v="0"/>
    <n v="609.78836666666666"/>
  </r>
  <r>
    <d v="2024-12-04T00:00:00"/>
    <s v="Lodging"/>
    <x v="1"/>
    <x v="1"/>
    <n v="15000"/>
    <n v="24.598698204092777"/>
    <s v="aim-3"/>
    <m/>
    <x v="1"/>
    <s v="LAGA Cameroon"/>
    <x v="0"/>
    <n v="609.78836666666666"/>
  </r>
  <r>
    <d v="2024-12-04T00:00:00"/>
    <s v="Lodging"/>
    <x v="1"/>
    <x v="1"/>
    <n v="15000"/>
    <n v="24.598698204092777"/>
    <s v="Love-3"/>
    <m/>
    <x v="2"/>
    <s v="LAGA Cameroon"/>
    <x v="0"/>
    <n v="609.78836666666666"/>
  </r>
  <r>
    <d v="2024-12-04T00:00:00"/>
    <s v="Feeding"/>
    <x v="1"/>
    <x v="1"/>
    <n v="5000"/>
    <n v="8.1995660680309257"/>
    <s v="Love-r"/>
    <m/>
    <x v="2"/>
    <s v="LAGA Cameroon"/>
    <x v="0"/>
    <n v="609.78836666666666"/>
  </r>
  <r>
    <d v="2024-12-04T00:00:00"/>
    <s v="Local Transport"/>
    <x v="0"/>
    <x v="1"/>
    <n v="2000"/>
    <n v="3.2798264272123698"/>
    <s v="Love-r"/>
    <m/>
    <x v="2"/>
    <s v="LAGA Cameroon"/>
    <x v="0"/>
    <n v="609.78836666666666"/>
  </r>
  <r>
    <d v="2024-12-04T00:00:00"/>
    <s v="Local Transport"/>
    <x v="0"/>
    <x v="2"/>
    <n v="3000"/>
    <n v="4.9197396408185554"/>
    <s v="Uni-r"/>
    <m/>
    <x v="3"/>
    <s v="LAGA Cameroon"/>
    <x v="0"/>
    <n v="609.78836666666666"/>
  </r>
  <r>
    <d v="2024-12-04T00:00:00"/>
    <s v="Local Transport"/>
    <x v="0"/>
    <x v="2"/>
    <n v="2000"/>
    <n v="3.2798264272123698"/>
    <s v="Reb-r"/>
    <m/>
    <x v="12"/>
    <s v="LAGA Cameroon"/>
    <x v="0"/>
    <n v="609.78836666666666"/>
  </r>
  <r>
    <d v="2024-12-04T00:00:00"/>
    <s v="Lodging"/>
    <x v="1"/>
    <x v="3"/>
    <n v="15000"/>
    <n v="24.598698204092777"/>
    <s v="i54-3"/>
    <m/>
    <x v="4"/>
    <s v="LAGA Cameroon"/>
    <x v="0"/>
    <n v="609.78836666666666"/>
  </r>
  <r>
    <d v="2024-12-04T00:00:00"/>
    <s v="Feeding "/>
    <x v="1"/>
    <x v="3"/>
    <n v="5000"/>
    <n v="8.1995660680309257"/>
    <s v="i54-r"/>
    <m/>
    <x v="4"/>
    <s v="LAGA Cameroon"/>
    <x v="0"/>
    <n v="609.78836666666666"/>
  </r>
  <r>
    <d v="2024-12-04T00:00:00"/>
    <s v="Local Transport"/>
    <x v="0"/>
    <x v="3"/>
    <n v="2000"/>
    <n v="3.2798264272123698"/>
    <s v="i54-r"/>
    <m/>
    <x v="4"/>
    <s v="LAGA Cameroon"/>
    <x v="0"/>
    <n v="609.78836666666666"/>
  </r>
  <r>
    <d v="2024-12-04T00:00:00"/>
    <s v="Garoua boulai-frontiere"/>
    <x v="0"/>
    <x v="3"/>
    <n v="1500"/>
    <n v="2.4598698204092777"/>
    <s v="1-i49-r"/>
    <n v="1"/>
    <x v="5"/>
    <s v="LAGA Cameroon"/>
    <x v="0"/>
    <n v="609.78836666666666"/>
  </r>
  <r>
    <d v="2024-12-04T00:00:00"/>
    <s v="Frontiere-Garoua boulai"/>
    <x v="0"/>
    <x v="3"/>
    <n v="1500"/>
    <n v="2.4598698204092777"/>
    <s v="1-i49-r"/>
    <n v="1"/>
    <x v="5"/>
    <s v="LAGA Cameroon"/>
    <x v="0"/>
    <n v="609.78836666666666"/>
  </r>
  <r>
    <d v="2024-12-04T00:00:00"/>
    <s v="Local Transport"/>
    <x v="0"/>
    <x v="3"/>
    <n v="2000"/>
    <n v="3.2798264272123698"/>
    <s v="1-i49-r"/>
    <n v="1"/>
    <x v="5"/>
    <s v="LAGA Cameroon"/>
    <x v="0"/>
    <n v="609.78836666666666"/>
  </r>
  <r>
    <d v="2024-12-04T00:00:00"/>
    <s v="Feeding"/>
    <x v="1"/>
    <x v="3"/>
    <n v="5000"/>
    <n v="8.1995660680309257"/>
    <s v="1-i49-r"/>
    <n v="1"/>
    <x v="5"/>
    <s v="LAGA Cameroon"/>
    <x v="0"/>
    <n v="609.78836666666666"/>
  </r>
  <r>
    <d v="2024-12-04T00:00:00"/>
    <s v="Lodging"/>
    <x v="1"/>
    <x v="3"/>
    <n v="10000"/>
    <n v="16.399132136061851"/>
    <s v="1-i49-3"/>
    <n v="1"/>
    <x v="5"/>
    <s v="LAGA Cameroon"/>
    <x v="0"/>
    <n v="609.78836666666666"/>
  </r>
  <r>
    <d v="2024-12-04T00:00:00"/>
    <s v="Drinks with Informant"/>
    <x v="7"/>
    <x v="3"/>
    <n v="5000"/>
    <n v="8.1995660680309257"/>
    <s v="1-i49-r"/>
    <n v="1"/>
    <x v="5"/>
    <s v="LAGA Cameroon"/>
    <x v="0"/>
    <n v="609.78836666666666"/>
  </r>
  <r>
    <d v="2024-12-04T00:00:00"/>
    <s v="Local Transport"/>
    <x v="0"/>
    <x v="1"/>
    <n v="2000"/>
    <n v="3.2798264272123698"/>
    <s v="ste-r"/>
    <m/>
    <x v="6"/>
    <s v="LAGA Cameroon"/>
    <x v="0"/>
    <n v="609.78836666666666"/>
  </r>
  <r>
    <d v="2024-12-04T00:00:00"/>
    <s v="Feeding"/>
    <x v="1"/>
    <x v="1"/>
    <n v="5000"/>
    <n v="8.1995660680309257"/>
    <s v="ste-r"/>
    <m/>
    <x v="6"/>
    <s v="LAGA Cameroon"/>
    <x v="0"/>
    <n v="609.78836666666666"/>
  </r>
  <r>
    <d v="2024-12-04T00:00:00"/>
    <s v="Lodging"/>
    <x v="1"/>
    <x v="1"/>
    <n v="15000"/>
    <n v="24.598698204092777"/>
    <s v="ste-3"/>
    <m/>
    <x v="6"/>
    <s v="LAGA Cameroon"/>
    <x v="0"/>
    <n v="609.78836666666666"/>
  </r>
  <r>
    <d v="2024-12-04T00:00:00"/>
    <s v="dimako-barriere"/>
    <x v="0"/>
    <x v="3"/>
    <n v="2000"/>
    <n v="3.2798264272123698"/>
    <s v="3-i69-r"/>
    <m/>
    <x v="7"/>
    <s v="LAGA Cameroon"/>
    <x v="0"/>
    <n v="609.78836666666666"/>
  </r>
  <r>
    <d v="2024-12-04T00:00:00"/>
    <s v="barriere-dimako"/>
    <x v="0"/>
    <x v="3"/>
    <n v="2000"/>
    <n v="3.2798264272123698"/>
    <s v="3-i69-r"/>
    <m/>
    <x v="7"/>
    <s v="LAGA Cameroon"/>
    <x v="0"/>
    <n v="609.78836666666666"/>
  </r>
  <r>
    <d v="2024-12-04T00:00:00"/>
    <s v="Local Transport"/>
    <x v="0"/>
    <x v="3"/>
    <n v="2000"/>
    <n v="3.2798264272123698"/>
    <s v="3-i69-r"/>
    <m/>
    <x v="7"/>
    <s v="LAGA Cameroon"/>
    <x v="0"/>
    <n v="609.78836666666666"/>
  </r>
  <r>
    <d v="2024-12-04T00:00:00"/>
    <s v="Feeding"/>
    <x v="1"/>
    <x v="3"/>
    <n v="5000"/>
    <n v="8.1995660680309257"/>
    <s v="3-i69-r"/>
    <m/>
    <x v="7"/>
    <s v="LAGA Cameroon"/>
    <x v="0"/>
    <n v="609.78836666666666"/>
  </r>
  <r>
    <d v="2024-12-04T00:00:00"/>
    <s v="Drinks with Informant"/>
    <x v="7"/>
    <x v="3"/>
    <n v="1600"/>
    <n v="2.623861141769896"/>
    <s v="3-i69-r"/>
    <m/>
    <x v="7"/>
    <s v="LAGA Cameroon"/>
    <x v="0"/>
    <n v="609.78836666666666"/>
  </r>
  <r>
    <d v="2024-12-04T00:00:00"/>
    <s v="Lodging"/>
    <x v="1"/>
    <x v="3"/>
    <n v="10000"/>
    <n v="16.399132136061851"/>
    <s v="3-i69-3"/>
    <m/>
    <x v="7"/>
    <s v="LAGA Cameroon"/>
    <x v="0"/>
    <n v="609.78836666666666"/>
  </r>
  <r>
    <d v="2024-12-04T00:00:00"/>
    <s v="Lodging"/>
    <x v="1"/>
    <x v="1"/>
    <n v="15000"/>
    <n v="24.598698204092777"/>
    <s v="Fr-8"/>
    <m/>
    <x v="8"/>
    <s v="LAGA Cameroon"/>
    <x v="0"/>
    <n v="609.78836666666666"/>
  </r>
  <r>
    <d v="2024-12-04T00:00:00"/>
    <s v="Feeding"/>
    <x v="1"/>
    <x v="1"/>
    <n v="5000"/>
    <n v="8.1995660680309257"/>
    <s v="Fr-r"/>
    <m/>
    <x v="8"/>
    <s v="LAGA Cameroon"/>
    <x v="0"/>
    <n v="609.78836666666666"/>
  </r>
  <r>
    <d v="2024-12-04T00:00:00"/>
    <s v="Local Transport"/>
    <x v="0"/>
    <x v="1"/>
    <n v="2000"/>
    <n v="3.2798264272123698"/>
    <s v="Fr-r"/>
    <m/>
    <x v="8"/>
    <s v="LAGA Cameroon"/>
    <x v="0"/>
    <n v="609.78836666666666"/>
  </r>
  <r>
    <d v="2024-12-04T00:00:00"/>
    <s v="Local Transport"/>
    <x v="0"/>
    <x v="3"/>
    <n v="1500"/>
    <n v="2.4598698204092777"/>
    <s v="4-i46-r"/>
    <n v="4"/>
    <x v="10"/>
    <s v="LAGA Cameroon"/>
    <x v="0"/>
    <n v="609.78836666666666"/>
  </r>
  <r>
    <d v="2024-12-04T00:00:00"/>
    <s v="Drinks with Informant"/>
    <x v="7"/>
    <x v="3"/>
    <n v="3000"/>
    <n v="4.9197396408185554"/>
    <s v="4-i46-r"/>
    <n v="4"/>
    <x v="10"/>
    <s v="LAGA Cameroon"/>
    <x v="0"/>
    <n v="609.78836666666666"/>
  </r>
  <r>
    <d v="2024-12-04T00:00:00"/>
    <s v="Feeding"/>
    <x v="1"/>
    <x v="3"/>
    <n v="3000"/>
    <n v="4.9197396408185554"/>
    <s v="4-i46-r"/>
    <n v="4"/>
    <x v="10"/>
    <s v="LAGA Cameroon"/>
    <x v="0"/>
    <n v="609.78836666666666"/>
  </r>
  <r>
    <d v="2024-12-04T00:00:00"/>
    <s v="Lodging"/>
    <x v="1"/>
    <x v="3"/>
    <n v="10000"/>
    <n v="16.399132136061851"/>
    <s v="4-i46-2"/>
    <n v="4"/>
    <x v="10"/>
    <s v="LAGA Cameroon"/>
    <x v="0"/>
    <n v="609.78836666666666"/>
  </r>
  <r>
    <d v="2024-12-04T00:00:00"/>
    <s v="Bertoua - Dongo"/>
    <x v="0"/>
    <x v="3"/>
    <n v="4500"/>
    <n v="7.3796094612278322"/>
    <s v="4-i46-r"/>
    <n v="4"/>
    <x v="10"/>
    <s v="LAGA Cameroon"/>
    <x v="0"/>
    <n v="609.78836666666666"/>
  </r>
  <r>
    <d v="2024-12-04T00:00:00"/>
    <s v="Feeding"/>
    <x v="1"/>
    <x v="3"/>
    <n v="3000"/>
    <n v="4.9197396408185554"/>
    <s v="4-i46-r"/>
    <n v="4"/>
    <x v="10"/>
    <s v="LAGA Cameroon"/>
    <x v="0"/>
    <n v="609.78836666666666"/>
  </r>
  <r>
    <d v="2024-12-04T00:00:00"/>
    <s v="Local Transport"/>
    <x v="0"/>
    <x v="3"/>
    <n v="1500"/>
    <n v="2.4598698204092777"/>
    <s v="1-i53-r"/>
    <n v="1"/>
    <x v="11"/>
    <s v="LAGA Cameroon"/>
    <x v="0"/>
    <n v="609.78836666666666"/>
  </r>
  <r>
    <d v="2024-12-04T00:00:00"/>
    <s v="Feeding"/>
    <x v="1"/>
    <x v="3"/>
    <n v="3000"/>
    <n v="4.9197396408185554"/>
    <s v="1-i53-r"/>
    <n v="1"/>
    <x v="11"/>
    <s v="LAGA Cameroon"/>
    <x v="0"/>
    <n v="609.78836666666666"/>
  </r>
  <r>
    <d v="2024-12-04T00:00:00"/>
    <s v="Lodging"/>
    <x v="1"/>
    <x v="3"/>
    <n v="10000"/>
    <n v="16.399132136061851"/>
    <s v="1-i53-2"/>
    <n v="1"/>
    <x v="11"/>
    <s v="LAGA Cameroon"/>
    <x v="0"/>
    <n v="609.78836666666666"/>
  </r>
  <r>
    <d v="2024-12-04T00:00:00"/>
    <s v="Drinks with Informant"/>
    <x v="7"/>
    <x v="3"/>
    <n v="5000"/>
    <n v="8.1995660680309257"/>
    <s v="1-i53-r"/>
    <n v="1"/>
    <x v="11"/>
    <s v="LAGA Cameroon"/>
    <x v="0"/>
    <n v="609.78836666666666"/>
  </r>
  <r>
    <d v="2024-12-04T00:00:00"/>
    <s v="Local Transport"/>
    <x v="0"/>
    <x v="4"/>
    <n v="3000"/>
    <n v="4.9197396408185554"/>
    <s v="Ann-r"/>
    <m/>
    <x v="9"/>
    <s v="LAGA Cameroon"/>
    <x v="0"/>
    <n v="609.78836666666666"/>
  </r>
  <r>
    <d v="2024-12-04T00:00:00"/>
    <s v="MTN Mobile Money"/>
    <x v="8"/>
    <x v="2"/>
    <n v="4000"/>
    <n v="6.5596528544247397"/>
    <s v="Reb-r"/>
    <m/>
    <x v="12"/>
    <s v="LAGA Cameroon"/>
    <x v="0"/>
    <n v="609.78836666666666"/>
  </r>
  <r>
    <d v="2024-12-05T00:00:00"/>
    <s v="Phone"/>
    <x v="2"/>
    <x v="0"/>
    <n v="5000"/>
    <n v="8.1995660680309257"/>
    <s v="Phone-40"/>
    <m/>
    <x v="0"/>
    <s v="LAGA Cameroon"/>
    <x v="0"/>
    <n v="609.78836666666666"/>
  </r>
  <r>
    <d v="2024-12-05T00:00:00"/>
    <s v="Phone"/>
    <x v="2"/>
    <x v="1"/>
    <n v="5000"/>
    <n v="8.1995660680309257"/>
    <s v="Phone-41"/>
    <m/>
    <x v="1"/>
    <s v="LAGA Cameroon"/>
    <x v="0"/>
    <n v="609.78836666666666"/>
  </r>
  <r>
    <d v="2024-12-05T00:00:00"/>
    <s v="Phone"/>
    <x v="2"/>
    <x v="3"/>
    <n v="5000"/>
    <n v="8.1995660680309257"/>
    <s v="Phone-42"/>
    <m/>
    <x v="4"/>
    <s v="LAGA Cameroon"/>
    <x v="0"/>
    <n v="609.78836666666666"/>
  </r>
  <r>
    <d v="2024-12-05T00:00:00"/>
    <s v="Phone"/>
    <x v="2"/>
    <x v="3"/>
    <n v="5000"/>
    <n v="8.1995660680309257"/>
    <s v="Phone-43"/>
    <m/>
    <x v="5"/>
    <s v="LAGA Cameroon"/>
    <x v="0"/>
    <n v="609.78836666666666"/>
  </r>
  <r>
    <d v="2024-12-05T00:00:00"/>
    <s v="Phone"/>
    <x v="2"/>
    <x v="4"/>
    <n v="2500"/>
    <n v="4.0997830340154628"/>
    <s v="Phone-44"/>
    <m/>
    <x v="9"/>
    <s v="LAGA Cameroon"/>
    <x v="0"/>
    <n v="609.78836666666666"/>
  </r>
  <r>
    <d v="2024-12-05T00:00:00"/>
    <s v="Phone"/>
    <x v="2"/>
    <x v="1"/>
    <n v="2500"/>
    <n v="4.0997830340154628"/>
    <s v="Phone-45"/>
    <m/>
    <x v="2"/>
    <s v="LAGA Cameroon"/>
    <x v="0"/>
    <n v="609.78836666666666"/>
  </r>
  <r>
    <d v="2024-12-05T00:00:00"/>
    <s v="Phone"/>
    <x v="2"/>
    <x v="1"/>
    <n v="2500"/>
    <n v="4.0997830340154628"/>
    <s v="Phone-46"/>
    <m/>
    <x v="6"/>
    <s v="LAGA Cameroon"/>
    <x v="0"/>
    <n v="609.78836666666666"/>
  </r>
  <r>
    <d v="2024-12-05T00:00:00"/>
    <s v="Phone"/>
    <x v="2"/>
    <x v="1"/>
    <n v="2500"/>
    <n v="4.0997830340154628"/>
    <s v="Phone-47"/>
    <m/>
    <x v="8"/>
    <s v="LAGA Cameroon"/>
    <x v="0"/>
    <n v="609.78836666666666"/>
  </r>
  <r>
    <d v="2024-12-05T00:00:00"/>
    <s v="Phone"/>
    <x v="2"/>
    <x v="3"/>
    <n v="2500"/>
    <n v="4.0997830340154628"/>
    <s v="Phone-48"/>
    <m/>
    <x v="7"/>
    <s v="LAGA Cameroon"/>
    <x v="0"/>
    <n v="609.78836666666666"/>
  </r>
  <r>
    <d v="2024-12-05T00:00:00"/>
    <s v="Phone"/>
    <x v="2"/>
    <x v="3"/>
    <n v="2500"/>
    <n v="4.0997830340154628"/>
    <s v="Phone-49"/>
    <m/>
    <x v="10"/>
    <s v="LAGA Cameroon"/>
    <x v="0"/>
    <n v="609.78836666666666"/>
  </r>
  <r>
    <d v="2024-12-05T00:00:00"/>
    <s v="Phone"/>
    <x v="2"/>
    <x v="3"/>
    <n v="2500"/>
    <n v="4.0997830340154628"/>
    <s v="Phone-50"/>
    <m/>
    <x v="11"/>
    <s v="LAGA Cameroon"/>
    <x v="0"/>
    <n v="609.78836666666666"/>
  </r>
  <r>
    <d v="2024-12-05T00:00:00"/>
    <s v="Phone"/>
    <x v="2"/>
    <x v="2"/>
    <n v="2500"/>
    <n v="4.0997830340154628"/>
    <s v="Phone-51"/>
    <m/>
    <x v="12"/>
    <s v="LAGA Cameroon"/>
    <x v="0"/>
    <n v="609.78836666666666"/>
  </r>
  <r>
    <d v="2024-12-05T00:00:00"/>
    <s v="Phone"/>
    <x v="2"/>
    <x v="2"/>
    <n v="2500"/>
    <n v="4.0997830340154628"/>
    <s v="Phone-52"/>
    <m/>
    <x v="3"/>
    <s v="LAGA Cameroon"/>
    <x v="0"/>
    <n v="609.78836666666666"/>
  </r>
  <r>
    <d v="2024-12-05T00:00:00"/>
    <s v="Hired Taxi"/>
    <x v="0"/>
    <x v="0"/>
    <n v="3500"/>
    <n v="5.739696247621648"/>
    <s v="arrey-r"/>
    <m/>
    <x v="0"/>
    <s v="LAGA Cameroon"/>
    <x v="0"/>
    <n v="609.78836666666666"/>
  </r>
  <r>
    <d v="2024-12-05T00:00:00"/>
    <s v="Local Transport"/>
    <x v="0"/>
    <x v="0"/>
    <n v="2700"/>
    <n v="4.4277656767366995"/>
    <s v="arrey-r"/>
    <m/>
    <x v="0"/>
    <s v="LAGA Cameroon"/>
    <x v="0"/>
    <n v="609.78836666666666"/>
  </r>
  <r>
    <d v="2024-12-05T00:00:00"/>
    <s v="Local Transport"/>
    <x v="0"/>
    <x v="1"/>
    <n v="2000"/>
    <n v="3.2798264272123698"/>
    <s v="aim-r"/>
    <m/>
    <x v="1"/>
    <s v="LAGA Cameroon"/>
    <x v="0"/>
    <n v="609.78836666666666"/>
  </r>
  <r>
    <d v="2024-12-05T00:00:00"/>
    <s v="Feeding"/>
    <x v="1"/>
    <x v="1"/>
    <n v="5000"/>
    <n v="8.1995660680309257"/>
    <s v="aim-r"/>
    <m/>
    <x v="1"/>
    <s v="LAGA Cameroon"/>
    <x v="0"/>
    <n v="609.78836666666666"/>
  </r>
  <r>
    <d v="2024-12-05T00:00:00"/>
    <s v="Lodging"/>
    <x v="1"/>
    <x v="1"/>
    <n v="15000"/>
    <n v="24.598698204092777"/>
    <s v="aim-3"/>
    <m/>
    <x v="1"/>
    <s v="LAGA Cameroon"/>
    <x v="0"/>
    <n v="609.78836666666666"/>
  </r>
  <r>
    <d v="2024-12-05T00:00:00"/>
    <s v="Lodging"/>
    <x v="1"/>
    <x v="1"/>
    <n v="15000"/>
    <n v="24.598698204092777"/>
    <s v="Love-3"/>
    <m/>
    <x v="2"/>
    <s v="LAGA Cameroon"/>
    <x v="0"/>
    <n v="609.78836666666666"/>
  </r>
  <r>
    <d v="2024-12-05T00:00:00"/>
    <s v="Feeding"/>
    <x v="1"/>
    <x v="1"/>
    <n v="5000"/>
    <n v="8.1995660680309257"/>
    <s v="Love-r"/>
    <m/>
    <x v="2"/>
    <s v="LAGA Cameroon"/>
    <x v="0"/>
    <n v="609.78836666666666"/>
  </r>
  <r>
    <d v="2024-12-05T00:00:00"/>
    <s v="Local Transport"/>
    <x v="0"/>
    <x v="1"/>
    <n v="3100"/>
    <n v="5.0837309621791738"/>
    <s v="Love-r"/>
    <m/>
    <x v="2"/>
    <s v="LAGA Cameroon"/>
    <x v="0"/>
    <n v="609.78836666666666"/>
  </r>
  <r>
    <d v="2024-12-05T00:00:00"/>
    <s v="Local Transport"/>
    <x v="0"/>
    <x v="2"/>
    <n v="3800"/>
    <n v="6.231670211703503"/>
    <s v="Uni-r"/>
    <m/>
    <x v="3"/>
    <s v="LAGA Cameroon"/>
    <x v="0"/>
    <n v="609.78836666666666"/>
  </r>
  <r>
    <d v="2024-12-05T00:00:00"/>
    <s v="Local Transport"/>
    <x v="0"/>
    <x v="2"/>
    <n v="3000"/>
    <n v="4.9197396408185554"/>
    <s v="Reb-r"/>
    <m/>
    <x v="12"/>
    <s v="LAGA Cameroon"/>
    <x v="0"/>
    <n v="609.78836666666666"/>
  </r>
  <r>
    <d v="2024-12-05T00:00:00"/>
    <s v="Lodging"/>
    <x v="1"/>
    <x v="3"/>
    <n v="15000"/>
    <n v="24.598698204092777"/>
    <s v="i54-3"/>
    <m/>
    <x v="4"/>
    <s v="LAGA Cameroon"/>
    <x v="0"/>
    <n v="609.78836666666666"/>
  </r>
  <r>
    <d v="2024-12-05T00:00:00"/>
    <s v="Feeding "/>
    <x v="1"/>
    <x v="3"/>
    <n v="5000"/>
    <n v="8.1995660680309257"/>
    <s v="i54-r"/>
    <m/>
    <x v="4"/>
    <s v="LAGA Cameroon"/>
    <x v="0"/>
    <n v="609.78836666666666"/>
  </r>
  <r>
    <d v="2024-12-05T00:00:00"/>
    <s v="Local Transport"/>
    <x v="0"/>
    <x v="3"/>
    <n v="2000"/>
    <n v="3.2798264272123698"/>
    <s v="i54-r"/>
    <m/>
    <x v="4"/>
    <s v="LAGA Cameroon"/>
    <x v="0"/>
    <n v="609.78836666666666"/>
  </r>
  <r>
    <d v="2024-12-05T00:00:00"/>
    <s v="Garoua boulai-ngaoundere"/>
    <x v="0"/>
    <x v="3"/>
    <n v="6000"/>
    <n v="9.8394792816371108"/>
    <s v="1-i49-r"/>
    <n v="1"/>
    <x v="5"/>
    <s v="LAGA Cameroon"/>
    <x v="0"/>
    <n v="609.78836666666666"/>
  </r>
  <r>
    <d v="2024-12-05T00:00:00"/>
    <s v="Local Transport"/>
    <x v="0"/>
    <x v="3"/>
    <n v="3000"/>
    <n v="4.9197396408185554"/>
    <s v="1-i49-r"/>
    <n v="1"/>
    <x v="5"/>
    <s v="LAGA Cameroon"/>
    <x v="0"/>
    <n v="609.78836666666666"/>
  </r>
  <r>
    <d v="2024-12-05T00:00:00"/>
    <s v="Feeding"/>
    <x v="1"/>
    <x v="3"/>
    <n v="5000"/>
    <n v="8.1995660680309257"/>
    <s v="1-i49-r"/>
    <n v="1"/>
    <x v="5"/>
    <s v="LAGA Cameroon"/>
    <x v="0"/>
    <n v="609.78836666666666"/>
  </r>
  <r>
    <d v="2024-12-05T00:00:00"/>
    <s v="Lodging"/>
    <x v="1"/>
    <x v="3"/>
    <n v="15000"/>
    <n v="24.598698204092777"/>
    <s v="1-i49-3"/>
    <n v="1"/>
    <x v="5"/>
    <s v="LAGA Cameroon"/>
    <x v="0"/>
    <n v="609.78836666666666"/>
  </r>
  <r>
    <d v="2024-12-05T00:00:00"/>
    <s v="Drinks with Informant"/>
    <x v="7"/>
    <x v="3"/>
    <n v="9000"/>
    <n v="14.759218922455664"/>
    <s v="1-i49-r"/>
    <n v="1"/>
    <x v="5"/>
    <s v="LAGA Cameroon"/>
    <x v="0"/>
    <n v="609.78836666666666"/>
  </r>
  <r>
    <d v="2024-12-05T00:00:00"/>
    <s v="Local Transport"/>
    <x v="0"/>
    <x v="1"/>
    <n v="2000"/>
    <n v="3.2798264272123698"/>
    <s v="Ste-r"/>
    <m/>
    <x v="6"/>
    <s v="LAGA Cameroon"/>
    <x v="0"/>
    <n v="609.78836666666666"/>
  </r>
  <r>
    <d v="2024-12-05T00:00:00"/>
    <s v="Feeding"/>
    <x v="1"/>
    <x v="1"/>
    <n v="5000"/>
    <n v="8.1995660680309257"/>
    <s v="ste-r"/>
    <m/>
    <x v="6"/>
    <s v="LAGA Cameroon"/>
    <x v="0"/>
    <n v="609.78836666666666"/>
  </r>
  <r>
    <d v="2024-12-05T00:00:00"/>
    <s v="Lodging"/>
    <x v="1"/>
    <x v="1"/>
    <n v="15000"/>
    <n v="24.598698204092777"/>
    <s v="ste-3"/>
    <m/>
    <x v="6"/>
    <s v="LAGA Cameroon"/>
    <x v="0"/>
    <n v="609.78836666666666"/>
  </r>
  <r>
    <d v="2024-12-05T00:00:00"/>
    <s v="Local Transport"/>
    <x v="0"/>
    <x v="3"/>
    <n v="2000"/>
    <n v="3.2798264272123698"/>
    <s v="3-i69-r"/>
    <m/>
    <x v="7"/>
    <s v="LAGA Cameroon"/>
    <x v="0"/>
    <n v="609.78836666666666"/>
  </r>
  <r>
    <d v="2024-12-05T00:00:00"/>
    <s v="Feeding"/>
    <x v="1"/>
    <x v="3"/>
    <n v="5000"/>
    <n v="8.1995660680309257"/>
    <s v="3-i69-r"/>
    <m/>
    <x v="7"/>
    <s v="LAGA Cameroon"/>
    <x v="0"/>
    <n v="609.78836666666666"/>
  </r>
  <r>
    <d v="2024-12-05T00:00:00"/>
    <s v="Drinks with Informant"/>
    <x v="7"/>
    <x v="3"/>
    <n v="1400"/>
    <n v="2.2958784990486589"/>
    <s v="3-i69-r"/>
    <m/>
    <x v="7"/>
    <s v="LAGA Cameroon"/>
    <x v="0"/>
    <n v="609.78836666666666"/>
  </r>
  <r>
    <d v="2024-12-05T00:00:00"/>
    <s v="Lodging"/>
    <x v="1"/>
    <x v="3"/>
    <n v="10000"/>
    <n v="16.399132136061851"/>
    <s v="3-i69-3"/>
    <m/>
    <x v="7"/>
    <s v="LAGA Cameroon"/>
    <x v="0"/>
    <n v="609.78836666666666"/>
  </r>
  <r>
    <d v="2024-12-05T00:00:00"/>
    <s v="Lodging"/>
    <x v="1"/>
    <x v="1"/>
    <n v="15000"/>
    <n v="24.598698204092777"/>
    <s v="Fr-8"/>
    <m/>
    <x v="8"/>
    <s v="LAGA Cameroon"/>
    <x v="0"/>
    <n v="609.78836666666666"/>
  </r>
  <r>
    <d v="2024-12-05T00:00:00"/>
    <s v="Feeding"/>
    <x v="1"/>
    <x v="1"/>
    <n v="5000"/>
    <n v="8.1995660680309257"/>
    <s v="Fr-r"/>
    <m/>
    <x v="8"/>
    <s v="LAGA Cameroon"/>
    <x v="0"/>
    <n v="609.78836666666666"/>
  </r>
  <r>
    <d v="2024-12-05T00:00:00"/>
    <s v="Local Transport"/>
    <x v="0"/>
    <x v="1"/>
    <n v="2000"/>
    <n v="3.2798264272123698"/>
    <s v="Fr-r"/>
    <m/>
    <x v="8"/>
    <s v="LAGA Cameroon"/>
    <x v="0"/>
    <n v="609.78836666666666"/>
  </r>
  <r>
    <d v="2024-12-05T00:00:00"/>
    <s v="Lodging"/>
    <x v="1"/>
    <x v="1"/>
    <n v="15000"/>
    <n v="24.598698204092777"/>
    <s v="Fr-8"/>
    <m/>
    <x v="8"/>
    <s v="LAGA Cameroon"/>
    <x v="0"/>
    <n v="609.78836666666666"/>
  </r>
  <r>
    <d v="2024-12-05T00:00:00"/>
    <s v="Feeding"/>
    <x v="1"/>
    <x v="1"/>
    <n v="5000"/>
    <n v="8.1995660680309257"/>
    <s v="Fr-r"/>
    <m/>
    <x v="8"/>
    <s v="LAGA Cameroon"/>
    <x v="0"/>
    <n v="609.78836666666666"/>
  </r>
  <r>
    <d v="2024-12-05T00:00:00"/>
    <s v="Feeding"/>
    <x v="1"/>
    <x v="1"/>
    <n v="8800"/>
    <n v="14.431236279734428"/>
    <s v="Fr-r"/>
    <m/>
    <x v="8"/>
    <s v="LAGA Cameroon"/>
    <x v="0"/>
    <n v="609.78836666666666"/>
  </r>
  <r>
    <d v="2024-12-05T00:00:00"/>
    <s v="Local Transport"/>
    <x v="0"/>
    <x v="1"/>
    <n v="2000"/>
    <n v="3.2798264272123698"/>
    <s v="Fr-r"/>
    <m/>
    <x v="8"/>
    <s v="LAGA Cameroon"/>
    <x v="0"/>
    <n v="609.78836666666666"/>
  </r>
  <r>
    <d v="2024-12-05T00:00:00"/>
    <s v="Local Transport"/>
    <x v="0"/>
    <x v="3"/>
    <n v="1500"/>
    <n v="2.4598698204092777"/>
    <s v="4-i46-r"/>
    <n v="4"/>
    <x v="10"/>
    <s v="LAGA Cameroon"/>
    <x v="0"/>
    <n v="609.78836666666666"/>
  </r>
  <r>
    <d v="2024-12-05T00:00:00"/>
    <s v="Dongo - Bertoua"/>
    <x v="0"/>
    <x v="3"/>
    <n v="4500"/>
    <n v="7.3796094612278322"/>
    <s v="4-i46-r"/>
    <n v="4"/>
    <x v="10"/>
    <s v="LAGA Cameroon"/>
    <x v="0"/>
    <n v="609.78836666666666"/>
  </r>
  <r>
    <d v="2024-12-05T00:00:00"/>
    <s v="Lodging"/>
    <x v="1"/>
    <x v="3"/>
    <n v="10000"/>
    <n v="16.399132136061851"/>
    <s v="4-i46-2"/>
    <n v="4"/>
    <x v="10"/>
    <s v="LAGA Cameroon"/>
    <x v="0"/>
    <n v="609.78836666666666"/>
  </r>
  <r>
    <d v="2024-12-05T00:00:00"/>
    <s v="Local Transport"/>
    <x v="0"/>
    <x v="3"/>
    <n v="1500"/>
    <n v="2.4598698204092777"/>
    <s v="1-i53-r"/>
    <n v="1"/>
    <x v="11"/>
    <s v="LAGA Cameroon"/>
    <x v="0"/>
    <n v="609.78836666666666"/>
  </r>
  <r>
    <d v="2024-12-05T00:00:00"/>
    <s v="Feeding"/>
    <x v="1"/>
    <x v="3"/>
    <n v="3000"/>
    <n v="4.9197396408185554"/>
    <s v="1-i53-r"/>
    <n v="1"/>
    <x v="11"/>
    <s v="LAGA Cameroon"/>
    <x v="0"/>
    <n v="609.78836666666666"/>
  </r>
  <r>
    <d v="2024-12-05T00:00:00"/>
    <s v="Lodging"/>
    <x v="1"/>
    <x v="3"/>
    <n v="10000"/>
    <n v="16.399132136061851"/>
    <s v="1-i53-2"/>
    <n v="1"/>
    <x v="11"/>
    <s v="LAGA Cameroon"/>
    <x v="0"/>
    <n v="609.78836666666666"/>
  </r>
  <r>
    <d v="2024-12-05T00:00:00"/>
    <s v="Local Transport"/>
    <x v="0"/>
    <x v="4"/>
    <n v="3000"/>
    <n v="4.9197396408185554"/>
    <s v="Ann-r"/>
    <m/>
    <x v="9"/>
    <s v="LAGA Cameroon"/>
    <x v="0"/>
    <n v="609.78836666666666"/>
  </r>
  <r>
    <d v="2024-12-05T00:00:00"/>
    <s v="MTN Mobile Money"/>
    <x v="8"/>
    <x v="2"/>
    <n v="7000"/>
    <n v="11.479392495243296"/>
    <s v="Reb-r"/>
    <m/>
    <x v="12"/>
    <s v="LAGA Cameroon"/>
    <x v="0"/>
    <n v="609.78836666666666"/>
  </r>
  <r>
    <d v="2024-12-05T00:00:00"/>
    <s v="MTN Mobile Money"/>
    <x v="8"/>
    <x v="2"/>
    <n v="3500"/>
    <n v="5.739696247621648"/>
    <s v="Reb-r"/>
    <m/>
    <x v="12"/>
    <s v="LAGA Cameroon"/>
    <x v="0"/>
    <n v="609.78836666666666"/>
  </r>
  <r>
    <d v="2024-12-05T00:00:00"/>
    <s v="MTN Mobile Money"/>
    <x v="8"/>
    <x v="2"/>
    <n v="2500"/>
    <n v="4.0997830340154628"/>
    <s v="Reb-r"/>
    <m/>
    <x v="12"/>
    <s v="LAGA Cameroon"/>
    <x v="0"/>
    <n v="609.78836666666666"/>
  </r>
  <r>
    <d v="2024-12-05T00:00:00"/>
    <s v="Eco-Outlook internet publication E"/>
    <x v="6"/>
    <x v="4"/>
    <n v="5000"/>
    <n v="8.1995660680309257"/>
    <s v="Ann-r"/>
    <m/>
    <x v="9"/>
    <s v="LAGA Cameroon"/>
    <x v="0"/>
    <n v="609.78836666666666"/>
  </r>
  <r>
    <d v="2024-12-06T00:00:00"/>
    <s v="Narobi air ticket Eric"/>
    <x v="9"/>
    <x v="0"/>
    <n v="540420"/>
    <n v="886.24189889705451"/>
    <s v="Eric-1"/>
    <m/>
    <x v="13"/>
    <s v="LAGA Cameroon"/>
    <x v="0"/>
    <n v="609.78836666666666"/>
  </r>
  <r>
    <d v="2024-12-06T00:00:00"/>
    <s v="Local Transport"/>
    <x v="0"/>
    <x v="0"/>
    <n v="2700"/>
    <n v="4.4277656767366995"/>
    <s v="arrey-r"/>
    <m/>
    <x v="0"/>
    <s v="LAGA Cameroon"/>
    <x v="0"/>
    <n v="609.78836666666666"/>
  </r>
  <r>
    <d v="2024-12-06T00:00:00"/>
    <s v="Feeding"/>
    <x v="1"/>
    <x v="1"/>
    <n v="4100"/>
    <n v="6.7236441757853589"/>
    <s v="aim-r"/>
    <m/>
    <x v="1"/>
    <s v="LAGA Cameroon"/>
    <x v="0"/>
    <n v="609.78836666666666"/>
  </r>
  <r>
    <d v="2024-12-06T00:00:00"/>
    <s v="Local Transport"/>
    <x v="0"/>
    <x v="1"/>
    <n v="22500"/>
    <n v="36.898047306139162"/>
    <s v="aim-4"/>
    <m/>
    <x v="1"/>
    <s v="LAGA Cameroon"/>
    <x v="0"/>
    <n v="609.78836666666666"/>
  </r>
  <r>
    <d v="2024-12-06T00:00:00"/>
    <s v="Local Transport"/>
    <x v="0"/>
    <x v="1"/>
    <n v="22500"/>
    <n v="36.898047306139162"/>
    <s v="aim-5"/>
    <m/>
    <x v="1"/>
    <s v="LAGA Cameroon"/>
    <x v="0"/>
    <n v="609.78836666666666"/>
  </r>
  <r>
    <d v="2024-12-06T00:00:00"/>
    <s v="Local Transport"/>
    <x v="0"/>
    <x v="1"/>
    <n v="22500"/>
    <n v="36.898047306139162"/>
    <s v="aim-6"/>
    <m/>
    <x v="1"/>
    <s v="LAGA Cameroon"/>
    <x v="0"/>
    <n v="609.78836666666666"/>
  </r>
  <r>
    <d v="2024-12-06T00:00:00"/>
    <s v="Local Transport"/>
    <x v="0"/>
    <x v="1"/>
    <n v="15000"/>
    <n v="24.598698204092777"/>
    <s v="aim-7"/>
    <m/>
    <x v="1"/>
    <s v="LAGA Cameroon"/>
    <x v="0"/>
    <n v="609.78836666666666"/>
  </r>
  <r>
    <d v="2024-12-06T00:00:00"/>
    <s v="Local Transport"/>
    <x v="0"/>
    <x v="1"/>
    <n v="15000"/>
    <n v="24.598698204092777"/>
    <s v="aim-8"/>
    <m/>
    <x v="1"/>
    <s v="LAGA Cameroon"/>
    <x v="0"/>
    <n v="609.78836666666666"/>
  </r>
  <r>
    <d v="2024-12-06T00:00:00"/>
    <s v="Local Transport"/>
    <x v="0"/>
    <x v="1"/>
    <n v="2000"/>
    <n v="3.2798264272123698"/>
    <s v="aim-r"/>
    <m/>
    <x v="1"/>
    <s v="LAGA Cameroon"/>
    <x v="0"/>
    <n v="609.78836666666666"/>
  </r>
  <r>
    <d v="2024-12-06T00:00:00"/>
    <s v="Feeding"/>
    <x v="1"/>
    <x v="1"/>
    <n v="5000"/>
    <n v="8.1995660680309257"/>
    <s v="aim-r"/>
    <m/>
    <x v="1"/>
    <s v="LAGA Cameroon"/>
    <x v="0"/>
    <n v="609.78836666666666"/>
  </r>
  <r>
    <d v="2024-12-06T00:00:00"/>
    <s v="Lodging"/>
    <x v="1"/>
    <x v="1"/>
    <n v="15000"/>
    <n v="24.598698204092777"/>
    <s v="aim-3"/>
    <m/>
    <x v="1"/>
    <s v="LAGA Cameroon"/>
    <x v="0"/>
    <n v="609.78836666666666"/>
  </r>
  <r>
    <d v="2024-12-06T00:00:00"/>
    <s v="Lodging"/>
    <x v="1"/>
    <x v="1"/>
    <n v="15000"/>
    <n v="24.598698204092777"/>
    <s v="Love-3"/>
    <m/>
    <x v="2"/>
    <s v="LAGA Cameroon"/>
    <x v="0"/>
    <n v="609.78836666666666"/>
  </r>
  <r>
    <d v="2024-12-06T00:00:00"/>
    <s v="Feeding"/>
    <x v="1"/>
    <x v="1"/>
    <n v="5000"/>
    <n v="8.1995660680309257"/>
    <s v="Love-r"/>
    <m/>
    <x v="2"/>
    <s v="LAGA Cameroon"/>
    <x v="0"/>
    <n v="609.78836666666666"/>
  </r>
  <r>
    <d v="2024-12-06T00:00:00"/>
    <s v="Local Transport"/>
    <x v="0"/>
    <x v="1"/>
    <n v="2000"/>
    <n v="3.2798264272123698"/>
    <s v="Love-r"/>
    <m/>
    <x v="2"/>
    <s v="LAGA Cameroon"/>
    <x v="0"/>
    <n v="609.78836666666666"/>
  </r>
  <r>
    <d v="2024-12-06T00:00:00"/>
    <s v="Feeding"/>
    <x v="1"/>
    <x v="1"/>
    <n v="4000"/>
    <n v="6.5596528544247397"/>
    <s v="Love-r"/>
    <m/>
    <x v="2"/>
    <s v="LAGA Cameroon"/>
    <x v="0"/>
    <n v="609.78836666666666"/>
  </r>
  <r>
    <d v="2024-12-06T00:00:00"/>
    <s v="Local Transport"/>
    <x v="0"/>
    <x v="2"/>
    <n v="2000"/>
    <n v="3.2798264272123698"/>
    <s v="Reb-r"/>
    <m/>
    <x v="12"/>
    <s v="LAGA Cameroon"/>
    <x v="0"/>
    <n v="609.78836666666666"/>
  </r>
  <r>
    <d v="2024-12-06T00:00:00"/>
    <s v="Lodging"/>
    <x v="1"/>
    <x v="3"/>
    <n v="15000"/>
    <n v="24.598698204092777"/>
    <s v="i54-3"/>
    <m/>
    <x v="4"/>
    <s v="LAGA Cameroon"/>
    <x v="0"/>
    <n v="609.78836666666666"/>
  </r>
  <r>
    <d v="2024-12-06T00:00:00"/>
    <s v="Feeding "/>
    <x v="1"/>
    <x v="3"/>
    <n v="5000"/>
    <n v="8.1995660680309257"/>
    <s v="i54-r"/>
    <m/>
    <x v="4"/>
    <s v="LAGA Cameroon"/>
    <x v="0"/>
    <n v="609.78836666666666"/>
  </r>
  <r>
    <d v="2024-12-06T00:00:00"/>
    <s v="Local Transport"/>
    <x v="0"/>
    <x v="3"/>
    <n v="2000"/>
    <n v="3.2798264272123698"/>
    <s v="i54-r"/>
    <m/>
    <x v="4"/>
    <s v="LAGA Cameroon"/>
    <x v="0"/>
    <n v="609.78836666666666"/>
  </r>
  <r>
    <d v="2024-12-06T00:00:00"/>
    <s v="MTN Mobile Money"/>
    <x v="8"/>
    <x v="2"/>
    <n v="2000"/>
    <n v="3.2798264272123698"/>
    <s v="Reb-r"/>
    <m/>
    <x v="12"/>
    <s v="LAGA Cameroon"/>
    <x v="0"/>
    <n v="609.78836666666666"/>
  </r>
  <r>
    <d v="2024-12-06T00:00:00"/>
    <s v="Lodging"/>
    <x v="1"/>
    <x v="3"/>
    <n v="15000"/>
    <n v="24.598698204092777"/>
    <s v="i54-4"/>
    <m/>
    <x v="4"/>
    <s v="LAGA Cameroon"/>
    <x v="0"/>
    <n v="609.78836666666666"/>
  </r>
  <r>
    <d v="2024-12-06T00:00:00"/>
    <s v="Local Transport"/>
    <x v="0"/>
    <x v="3"/>
    <n v="3000"/>
    <n v="4.9197396408185554"/>
    <s v="i54-r"/>
    <m/>
    <x v="4"/>
    <s v="LAGA Cameroon"/>
    <x v="0"/>
    <n v="609.78836666666666"/>
  </r>
  <r>
    <d v="2024-12-06T00:00:00"/>
    <s v="Local Transport"/>
    <x v="0"/>
    <x v="3"/>
    <n v="3500"/>
    <n v="5.739696247621648"/>
    <s v="1-i49-r"/>
    <n v="1"/>
    <x v="5"/>
    <s v="LAGA Cameroon"/>
    <x v="0"/>
    <n v="609.78836666666666"/>
  </r>
  <r>
    <d v="2024-12-06T00:00:00"/>
    <s v="Feeding"/>
    <x v="1"/>
    <x v="3"/>
    <n v="5000"/>
    <n v="8.1995660680309257"/>
    <s v="1-i49-r"/>
    <n v="1"/>
    <x v="5"/>
    <s v="LAGA Cameroon"/>
    <x v="0"/>
    <n v="609.78836666666666"/>
  </r>
  <r>
    <d v="2024-12-06T00:00:00"/>
    <s v="Lodging"/>
    <x v="1"/>
    <x v="3"/>
    <n v="15000"/>
    <n v="24.598698204092777"/>
    <s v="1-i49-3"/>
    <n v="1"/>
    <x v="5"/>
    <s v="LAGA Cameroon"/>
    <x v="0"/>
    <n v="609.78836666666666"/>
  </r>
  <r>
    <d v="2024-12-06T00:00:00"/>
    <s v="Lodging"/>
    <x v="1"/>
    <x v="3"/>
    <n v="15000"/>
    <n v="24.598698204092777"/>
    <s v="1-i49-4"/>
    <n v="1"/>
    <x v="5"/>
    <s v="LAGA Cameroon"/>
    <x v="0"/>
    <n v="609.78836666666666"/>
  </r>
  <r>
    <d v="2024-12-06T00:00:00"/>
    <s v="Drinks with Informant"/>
    <x v="7"/>
    <x v="3"/>
    <n v="3000"/>
    <n v="4.9197396408185554"/>
    <s v="1-i49-r"/>
    <n v="1"/>
    <x v="5"/>
    <s v="LAGA Cameroon"/>
    <x v="0"/>
    <n v="609.78836666666666"/>
  </r>
  <r>
    <d v="2024-12-06T00:00:00"/>
    <s v="Local Transport"/>
    <x v="0"/>
    <x v="1"/>
    <n v="2000"/>
    <n v="3.2798264272123698"/>
    <s v="ste-r"/>
    <m/>
    <x v="6"/>
    <s v="LAGA Cameroon"/>
    <x v="0"/>
    <n v="609.78836666666666"/>
  </r>
  <r>
    <d v="2024-12-06T00:00:00"/>
    <s v="Feeding"/>
    <x v="1"/>
    <x v="1"/>
    <n v="5000"/>
    <n v="8.1995660680309257"/>
    <s v="ste-r"/>
    <m/>
    <x v="6"/>
    <s v="LAGA Cameroon"/>
    <x v="0"/>
    <n v="609.78836666666666"/>
  </r>
  <r>
    <d v="2024-12-06T00:00:00"/>
    <s v="Feeding"/>
    <x v="1"/>
    <x v="1"/>
    <n v="4000"/>
    <n v="6.5596528544247397"/>
    <s v="ste-r"/>
    <m/>
    <x v="6"/>
    <s v="LAGA Cameroon"/>
    <x v="0"/>
    <n v="609.78836666666666"/>
  </r>
  <r>
    <d v="2024-12-06T00:00:00"/>
    <s v="Lodging"/>
    <x v="1"/>
    <x v="1"/>
    <n v="15000"/>
    <n v="24.598698204092777"/>
    <s v="ste-3"/>
    <m/>
    <x v="6"/>
    <s v="LAGA Cameroon"/>
    <x v="0"/>
    <n v="609.78836666666666"/>
  </r>
  <r>
    <d v="2024-12-06T00:00:00"/>
    <s v="Dimako-yaounde"/>
    <x v="0"/>
    <x v="3"/>
    <n v="5000"/>
    <n v="8.1995660680309257"/>
    <s v="3-i69-r"/>
    <m/>
    <x v="7"/>
    <s v="LAGA Cameroon"/>
    <x v="0"/>
    <n v="609.78836666666666"/>
  </r>
  <r>
    <d v="2024-12-06T00:00:00"/>
    <s v="Local Transport"/>
    <x v="0"/>
    <x v="3"/>
    <n v="2000"/>
    <n v="3.2798264272123698"/>
    <s v="3-i69-r"/>
    <m/>
    <x v="7"/>
    <s v="LAGA Cameroon"/>
    <x v="0"/>
    <n v="609.78836666666666"/>
  </r>
  <r>
    <d v="2024-12-06T00:00:00"/>
    <s v="Feeding"/>
    <x v="1"/>
    <x v="3"/>
    <n v="5000"/>
    <n v="8.1995660680309257"/>
    <s v="3-i69-r"/>
    <m/>
    <x v="7"/>
    <s v="LAGA Cameroon"/>
    <x v="0"/>
    <n v="609.78836666666666"/>
  </r>
  <r>
    <d v="2024-12-06T00:00:00"/>
    <s v="Local Transport"/>
    <x v="0"/>
    <x v="3"/>
    <n v="1500"/>
    <n v="2.4598698204092777"/>
    <s v="4-i46-r"/>
    <n v="4"/>
    <x v="10"/>
    <s v="LAGA Cameroon"/>
    <x v="0"/>
    <n v="609.78836666666666"/>
  </r>
  <r>
    <d v="2024-12-06T00:00:00"/>
    <s v="Feeding"/>
    <x v="1"/>
    <x v="3"/>
    <n v="3000"/>
    <n v="4.9197396408185554"/>
    <s v="4-i46-r"/>
    <n v="4"/>
    <x v="10"/>
    <s v="LAGA Cameroon"/>
    <x v="0"/>
    <n v="609.78836666666666"/>
  </r>
  <r>
    <d v="2024-12-06T00:00:00"/>
    <s v="Bertoua - Yaoundé"/>
    <x v="0"/>
    <x v="3"/>
    <n v="7000"/>
    <n v="11.479392495243296"/>
    <s v="4-i46-3"/>
    <n v="4"/>
    <x v="10"/>
    <s v="LAGA Cameroon"/>
    <x v="0"/>
    <n v="609.78836666666666"/>
  </r>
  <r>
    <d v="2024-12-06T00:00:00"/>
    <s v="Local Transport"/>
    <x v="0"/>
    <x v="3"/>
    <n v="1500"/>
    <n v="2.4598698204092777"/>
    <s v="1-i53-r"/>
    <n v="1"/>
    <x v="11"/>
    <s v="LAGA Cameroon"/>
    <x v="0"/>
    <n v="609.78836666666666"/>
  </r>
  <r>
    <d v="2024-12-06T00:00:00"/>
    <s v="Feeding"/>
    <x v="1"/>
    <x v="3"/>
    <n v="3000"/>
    <n v="4.9197396408185554"/>
    <s v="1-i53-r"/>
    <n v="1"/>
    <x v="11"/>
    <s v="LAGA Cameroon"/>
    <x v="0"/>
    <n v="609.78836666666666"/>
  </r>
  <r>
    <d v="2024-12-06T00:00:00"/>
    <s v="Lodging"/>
    <x v="1"/>
    <x v="3"/>
    <n v="10000"/>
    <n v="16.399132136061851"/>
    <s v="1-i53-3"/>
    <n v="1"/>
    <x v="11"/>
    <s v="LAGA Cameroon"/>
    <x v="0"/>
    <n v="609.78836666666666"/>
  </r>
  <r>
    <d v="2024-12-06T00:00:00"/>
    <s v="Drinks with Informant"/>
    <x v="7"/>
    <x v="3"/>
    <n v="3000"/>
    <n v="4.9197396408185554"/>
    <s v="1-i53-r"/>
    <n v="1"/>
    <x v="11"/>
    <s v="LAGA Cameroon"/>
    <x v="0"/>
    <n v="609.78836666666666"/>
  </r>
  <r>
    <d v="2024-12-06T00:00:00"/>
    <s v="Local Transport"/>
    <x v="0"/>
    <x v="4"/>
    <n v="3000"/>
    <n v="4.9197396408185554"/>
    <s v="Ann-r"/>
    <m/>
    <x v="9"/>
    <s v="LAGA Cameroon"/>
    <x v="0"/>
    <n v="609.78836666666666"/>
  </r>
  <r>
    <d v="2024-12-06T00:00:00"/>
    <s v="Nouvelle Expression newspaper F"/>
    <x v="6"/>
    <x v="4"/>
    <n v="10000"/>
    <n v="16.399132136061851"/>
    <s v="Ann-r"/>
    <m/>
    <x v="9"/>
    <s v="LAGA Cameroon"/>
    <x v="0"/>
    <n v="609.78836666666666"/>
  </r>
  <r>
    <d v="2024-12-07T00:00:00"/>
    <s v="Local Transport"/>
    <x v="0"/>
    <x v="0"/>
    <n v="2700"/>
    <n v="4.4277656767366995"/>
    <s v="arrey-r"/>
    <m/>
    <x v="0"/>
    <s v="LAGA Cameroon"/>
    <x v="0"/>
    <n v="609.78836666666666"/>
  </r>
  <r>
    <d v="2024-12-07T00:00:00"/>
    <s v="Local Transport"/>
    <x v="0"/>
    <x v="1"/>
    <n v="6000"/>
    <n v="9.8394792816371108"/>
    <s v="aim-9"/>
    <m/>
    <x v="1"/>
    <s v="LAGA Cameroon"/>
    <x v="0"/>
    <n v="609.78836666666666"/>
  </r>
  <r>
    <d v="2024-12-07T00:00:00"/>
    <s v="Local Transport"/>
    <x v="0"/>
    <x v="1"/>
    <n v="6000"/>
    <n v="9.8394792816371108"/>
    <s v="aim-10"/>
    <m/>
    <x v="1"/>
    <s v="LAGA Cameroon"/>
    <x v="0"/>
    <n v="609.78836666666666"/>
  </r>
  <r>
    <d v="2024-12-07T00:00:00"/>
    <s v="Feeding"/>
    <x v="1"/>
    <x v="1"/>
    <n v="1600"/>
    <n v="2.623861141769896"/>
    <s v="aim-r"/>
    <m/>
    <x v="1"/>
    <s v="LAGA Cameroon"/>
    <x v="0"/>
    <n v="609.78836666666666"/>
  </r>
  <r>
    <d v="2024-12-07T00:00:00"/>
    <s v="Local Transport"/>
    <x v="0"/>
    <x v="1"/>
    <n v="2000"/>
    <n v="3.2798264272123698"/>
    <s v="aim-r"/>
    <m/>
    <x v="1"/>
    <s v="LAGA Cameroon"/>
    <x v="0"/>
    <n v="609.78836666666666"/>
  </r>
  <r>
    <d v="2024-12-07T00:00:00"/>
    <s v="Feeding"/>
    <x v="1"/>
    <x v="1"/>
    <n v="5000"/>
    <n v="8.1995660680309257"/>
    <s v="aim-r"/>
    <m/>
    <x v="1"/>
    <s v="LAGA Cameroon"/>
    <x v="0"/>
    <n v="609.78836666666666"/>
  </r>
  <r>
    <d v="2024-12-07T00:00:00"/>
    <s v="Lodging"/>
    <x v="1"/>
    <x v="1"/>
    <n v="15000"/>
    <n v="24.598698204092777"/>
    <s v="aim-3"/>
    <m/>
    <x v="1"/>
    <s v="LAGA Cameroon"/>
    <x v="0"/>
    <n v="609.78836666666666"/>
  </r>
  <r>
    <d v="2024-12-07T00:00:00"/>
    <s v="Lodging"/>
    <x v="1"/>
    <x v="1"/>
    <n v="15000"/>
    <n v="24.598698204092777"/>
    <s v="Love-3"/>
    <m/>
    <x v="2"/>
    <s v="LAGA Cameroon"/>
    <x v="0"/>
    <n v="609.78836666666666"/>
  </r>
  <r>
    <d v="2024-12-07T00:00:00"/>
    <s v="Feeding"/>
    <x v="1"/>
    <x v="1"/>
    <n v="5000"/>
    <n v="8.1995660680309257"/>
    <s v="Love-r"/>
    <m/>
    <x v="2"/>
    <s v="LAGA Cameroon"/>
    <x v="0"/>
    <n v="609.78836666666666"/>
  </r>
  <r>
    <d v="2024-12-07T00:00:00"/>
    <s v="Local Transport"/>
    <x v="0"/>
    <x v="1"/>
    <n v="2000"/>
    <n v="3.2798264272123698"/>
    <s v="Love-r"/>
    <m/>
    <x v="2"/>
    <s v="LAGA Cameroon"/>
    <x v="0"/>
    <n v="609.78836666666666"/>
  </r>
  <r>
    <d v="2024-12-07T00:00:00"/>
    <s v="Feeding"/>
    <x v="1"/>
    <x v="1"/>
    <n v="4000"/>
    <n v="6.5596528544247397"/>
    <s v="Love-r"/>
    <m/>
    <x v="2"/>
    <s v="LAGA Cameroon"/>
    <x v="0"/>
    <n v="609.78836666666666"/>
  </r>
  <r>
    <d v="2024-12-07T00:00:00"/>
    <s v="Local Transport"/>
    <x v="0"/>
    <x v="2"/>
    <n v="3000"/>
    <n v="4.9197396408185554"/>
    <s v="Uni-r"/>
    <m/>
    <x v="3"/>
    <s v="LAGA Cameroon"/>
    <x v="0"/>
    <n v="609.78836666666666"/>
  </r>
  <r>
    <d v="2024-12-07T00:00:00"/>
    <s v="Local Transport"/>
    <x v="0"/>
    <x v="2"/>
    <n v="2000"/>
    <n v="3.2798264272123698"/>
    <s v="Reb-r"/>
    <m/>
    <x v="12"/>
    <s v="LAGA Cameroon"/>
    <x v="0"/>
    <n v="609.78836666666666"/>
  </r>
  <r>
    <d v="2024-12-07T00:00:00"/>
    <s v="Lodging"/>
    <x v="1"/>
    <x v="3"/>
    <n v="15000"/>
    <n v="24.598698204092777"/>
    <s v="i54-3"/>
    <m/>
    <x v="4"/>
    <s v="LAGA Cameroon"/>
    <x v="0"/>
    <n v="609.78836666666666"/>
  </r>
  <r>
    <d v="2024-12-07T00:00:00"/>
    <s v="Feeding "/>
    <x v="1"/>
    <x v="3"/>
    <n v="5000"/>
    <n v="8.1995660680309257"/>
    <s v="i54-r"/>
    <m/>
    <x v="4"/>
    <s v="LAGA Cameroon"/>
    <x v="0"/>
    <n v="609.78836666666666"/>
  </r>
  <r>
    <d v="2024-12-07T00:00:00"/>
    <s v="Local Transport"/>
    <x v="0"/>
    <x v="3"/>
    <n v="2000"/>
    <n v="3.2798264272123698"/>
    <s v="i54-r"/>
    <m/>
    <x v="4"/>
    <s v="LAGA Cameroon"/>
    <x v="0"/>
    <n v="609.78836666666666"/>
  </r>
  <r>
    <d v="2024-12-07T00:00:00"/>
    <s v="Lodging"/>
    <x v="1"/>
    <x v="3"/>
    <n v="15000"/>
    <n v="24.598698204092777"/>
    <s v="i54-4"/>
    <m/>
    <x v="4"/>
    <s v="LAGA Cameroon"/>
    <x v="0"/>
    <n v="609.78836666666666"/>
  </r>
  <r>
    <d v="2024-12-07T00:00:00"/>
    <s v="Local Transport"/>
    <x v="0"/>
    <x v="3"/>
    <n v="3000"/>
    <n v="4.9197396408185554"/>
    <s v="i54-r"/>
    <m/>
    <x v="4"/>
    <s v="LAGA Cameroon"/>
    <x v="0"/>
    <n v="609.78836666666666"/>
  </r>
  <r>
    <d v="2024-12-07T00:00:00"/>
    <s v="Local Transport"/>
    <x v="0"/>
    <x v="3"/>
    <n v="2000"/>
    <n v="3.2798264272123698"/>
    <s v="1-i49-r"/>
    <n v="1"/>
    <x v="5"/>
    <s v="LAGA Cameroon"/>
    <x v="0"/>
    <n v="609.78836666666666"/>
  </r>
  <r>
    <d v="2024-12-07T00:00:00"/>
    <s v="Feeding"/>
    <x v="1"/>
    <x v="3"/>
    <n v="5000"/>
    <n v="8.1995660680309257"/>
    <s v="1-i49-r"/>
    <n v="1"/>
    <x v="5"/>
    <s v="LAGA Cameroon"/>
    <x v="0"/>
    <n v="609.78836666666666"/>
  </r>
  <r>
    <d v="2024-12-07T00:00:00"/>
    <s v="Lodging"/>
    <x v="1"/>
    <x v="3"/>
    <n v="15000"/>
    <n v="24.598698204092777"/>
    <s v="1-i49-3"/>
    <n v="1"/>
    <x v="5"/>
    <s v="LAGA Cameroon"/>
    <x v="0"/>
    <n v="609.78836666666666"/>
  </r>
  <r>
    <d v="2024-12-07T00:00:00"/>
    <s v="Lodging"/>
    <x v="1"/>
    <x v="3"/>
    <n v="15000"/>
    <n v="24.598698204092777"/>
    <s v="1-i49-4"/>
    <n v="1"/>
    <x v="5"/>
    <s v="LAGA Cameroon"/>
    <x v="0"/>
    <n v="609.78836666666666"/>
  </r>
  <r>
    <d v="2024-12-07T00:00:00"/>
    <s v="Local Transport"/>
    <x v="0"/>
    <x v="1"/>
    <n v="2000"/>
    <n v="3.2798264272123698"/>
    <s v="ste-r"/>
    <m/>
    <x v="6"/>
    <s v="LAGA Cameroon"/>
    <x v="0"/>
    <n v="609.78836666666666"/>
  </r>
  <r>
    <d v="2024-12-07T00:00:00"/>
    <s v="Feeding"/>
    <x v="1"/>
    <x v="1"/>
    <n v="5000"/>
    <n v="8.1995660680309257"/>
    <s v="ste-r"/>
    <m/>
    <x v="6"/>
    <s v="LAGA Cameroon"/>
    <x v="0"/>
    <n v="609.78836666666666"/>
  </r>
  <r>
    <d v="2024-12-07T00:00:00"/>
    <s v="Feeding"/>
    <x v="1"/>
    <x v="1"/>
    <n v="3000"/>
    <n v="4.9197396408185554"/>
    <s v="ste-r"/>
    <m/>
    <x v="6"/>
    <s v="LAGA Cameroon"/>
    <x v="0"/>
    <n v="609.78836666666666"/>
  </r>
  <r>
    <d v="2024-12-07T00:00:00"/>
    <s v="Lodging"/>
    <x v="1"/>
    <x v="1"/>
    <n v="15000"/>
    <n v="24.598698204092777"/>
    <s v="ste-3"/>
    <m/>
    <x v="6"/>
    <s v="LAGA Cameroon"/>
    <x v="0"/>
    <n v="609.78836666666666"/>
  </r>
  <r>
    <d v="2024-12-07T00:00:00"/>
    <s v="Local Transport"/>
    <x v="0"/>
    <x v="3"/>
    <n v="2800"/>
    <n v="4.5917569980973179"/>
    <s v="i69-r"/>
    <m/>
    <x v="7"/>
    <s v="LAGA Cameroon"/>
    <x v="0"/>
    <n v="609.78836666666666"/>
  </r>
  <r>
    <d v="2024-12-07T00:00:00"/>
    <s v="Lodging"/>
    <x v="1"/>
    <x v="1"/>
    <n v="15000"/>
    <n v="24.598698204092777"/>
    <s v="Fr-8"/>
    <m/>
    <x v="8"/>
    <s v="LAGA Cameroon"/>
    <x v="0"/>
    <n v="609.78836666666666"/>
  </r>
  <r>
    <d v="2024-12-07T00:00:00"/>
    <s v="Feeding"/>
    <x v="1"/>
    <x v="1"/>
    <n v="5000"/>
    <n v="8.1995660680309257"/>
    <s v="Fr-r"/>
    <m/>
    <x v="8"/>
    <s v="LAGA Cameroon"/>
    <x v="0"/>
    <n v="609.78836666666666"/>
  </r>
  <r>
    <d v="2024-12-07T00:00:00"/>
    <s v="Feeding"/>
    <x v="1"/>
    <x v="1"/>
    <n v="5600"/>
    <n v="9.1835139961946357"/>
    <s v="Fr-r"/>
    <m/>
    <x v="8"/>
    <s v="LAGA Cameroon"/>
    <x v="0"/>
    <n v="609.78836666666666"/>
  </r>
  <r>
    <d v="2024-12-07T00:00:00"/>
    <s v="Local Transport"/>
    <x v="0"/>
    <x v="1"/>
    <n v="2000"/>
    <n v="3.2798264272123698"/>
    <s v="Fr-r"/>
    <m/>
    <x v="8"/>
    <s v="LAGA Cameroon"/>
    <x v="0"/>
    <n v="609.78836666666666"/>
  </r>
  <r>
    <d v="2024-12-07T00:00:00"/>
    <s v="Local Transport"/>
    <x v="0"/>
    <x v="3"/>
    <n v="1800"/>
    <n v="2.9518437844911332"/>
    <s v="i46-r"/>
    <m/>
    <x v="10"/>
    <s v="LAGA Cameroon"/>
    <x v="0"/>
    <n v="609.78836666666666"/>
  </r>
  <r>
    <d v="2024-12-07T00:00:00"/>
    <s v="Local Transport"/>
    <x v="0"/>
    <x v="3"/>
    <n v="1500"/>
    <n v="2.4598698204092777"/>
    <s v="1-i53-r"/>
    <n v="1"/>
    <x v="11"/>
    <s v="LAGA Cameroon"/>
    <x v="0"/>
    <n v="609.78836666666666"/>
  </r>
  <r>
    <d v="2024-12-07T00:00:00"/>
    <s v="Feeding"/>
    <x v="1"/>
    <x v="3"/>
    <n v="3000"/>
    <n v="4.9197396408185554"/>
    <s v="1-i53-r"/>
    <n v="1"/>
    <x v="11"/>
    <s v="LAGA Cameroon"/>
    <x v="0"/>
    <n v="609.78836666666666"/>
  </r>
  <r>
    <d v="2024-12-07T00:00:00"/>
    <s v="Lodging"/>
    <x v="1"/>
    <x v="3"/>
    <n v="10000"/>
    <n v="16.399132136061851"/>
    <s v="1-i53-4"/>
    <n v="1"/>
    <x v="11"/>
    <s v="LAGA Cameroon"/>
    <x v="0"/>
    <n v="609.78836666666666"/>
  </r>
  <r>
    <d v="2024-12-07T00:00:00"/>
    <s v="Drinks with Informant"/>
    <x v="7"/>
    <x v="3"/>
    <n v="5000"/>
    <n v="8.1995660680309257"/>
    <s v="1-i53-r"/>
    <n v="1"/>
    <x v="11"/>
    <s v="LAGA Cameroon"/>
    <x v="0"/>
    <n v="609.78836666666666"/>
  </r>
  <r>
    <d v="2024-12-08T00:00:00"/>
    <s v="X 1 Police"/>
    <x v="3"/>
    <x v="3"/>
    <n v="10000"/>
    <n v="16.399132136061851"/>
    <s v="aim-11"/>
    <m/>
    <x v="1"/>
    <s v="LAGA Cameroon"/>
    <x v="0"/>
    <n v="609.78836666666666"/>
  </r>
  <r>
    <d v="2024-12-08T00:00:00"/>
    <s v="X 1 Police"/>
    <x v="3"/>
    <x v="3"/>
    <n v="10000"/>
    <n v="16.399132136061851"/>
    <s v="aim-12"/>
    <m/>
    <x v="1"/>
    <s v="LAGA Cameroon"/>
    <x v="0"/>
    <n v="609.78836666666666"/>
  </r>
  <r>
    <d v="2024-12-08T00:00:00"/>
    <s v="X 1 Police"/>
    <x v="3"/>
    <x v="3"/>
    <n v="10000"/>
    <n v="16.399132136061851"/>
    <s v="aim-13"/>
    <m/>
    <x v="1"/>
    <s v="LAGA Cameroon"/>
    <x v="0"/>
    <n v="609.78836666666666"/>
  </r>
  <r>
    <d v="2024-12-08T00:00:00"/>
    <s v="X 1 Police"/>
    <x v="3"/>
    <x v="3"/>
    <n v="10000"/>
    <n v="16.399132136061851"/>
    <s v="aim-14"/>
    <m/>
    <x v="1"/>
    <s v="LAGA Cameroon"/>
    <x v="0"/>
    <n v="609.78836666666666"/>
  </r>
  <r>
    <d v="2024-12-08T00:00:00"/>
    <s v="X 1 Police"/>
    <x v="3"/>
    <x v="3"/>
    <n v="10000"/>
    <n v="16.399132136061851"/>
    <s v="aim-15"/>
    <m/>
    <x v="1"/>
    <s v="LAGA Cameroon"/>
    <x v="0"/>
    <n v="609.78836666666666"/>
  </r>
  <r>
    <d v="2024-12-08T00:00:00"/>
    <s v="X 1 Police"/>
    <x v="3"/>
    <x v="3"/>
    <n v="10000"/>
    <n v="16.399132136061851"/>
    <s v="aim-16"/>
    <m/>
    <x v="1"/>
    <s v="LAGA Cameroon"/>
    <x v="0"/>
    <n v="609.78836666666666"/>
  </r>
  <r>
    <d v="2024-12-08T00:00:00"/>
    <s v="X 1 MINFOF"/>
    <x v="3"/>
    <x v="3"/>
    <n v="10000"/>
    <n v="16.399132136061851"/>
    <s v="aim-17"/>
    <m/>
    <x v="1"/>
    <s v="LAGA Cameroon"/>
    <x v="0"/>
    <n v="609.78836666666666"/>
  </r>
  <r>
    <d v="2024-12-08T00:00:00"/>
    <s v="X 1 MINFOF"/>
    <x v="3"/>
    <x v="3"/>
    <n v="10000"/>
    <n v="16.399132136061851"/>
    <s v="aim-18"/>
    <m/>
    <x v="1"/>
    <s v="LAGA Cameroon"/>
    <x v="0"/>
    <n v="609.78836666666666"/>
  </r>
  <r>
    <d v="2024-12-08T00:00:00"/>
    <s v="X 1 MINFOF"/>
    <x v="3"/>
    <x v="3"/>
    <n v="10000"/>
    <n v="16.399132136061851"/>
    <s v="aim-19"/>
    <m/>
    <x v="1"/>
    <s v="LAGA Cameroon"/>
    <x v="0"/>
    <n v="609.78836666666666"/>
  </r>
  <r>
    <d v="2024-12-08T00:00:00"/>
    <s v="Local Transport"/>
    <x v="0"/>
    <x v="1"/>
    <n v="2000"/>
    <n v="3.2798264272123698"/>
    <s v="aim-r"/>
    <m/>
    <x v="1"/>
    <s v="LAGA Cameroon"/>
    <x v="0"/>
    <n v="609.78836666666666"/>
  </r>
  <r>
    <d v="2024-12-08T00:00:00"/>
    <s v="Feeding"/>
    <x v="1"/>
    <x v="1"/>
    <n v="5000"/>
    <n v="8.1995660680309257"/>
    <s v="aim-r"/>
    <m/>
    <x v="1"/>
    <s v="LAGA Cameroon"/>
    <x v="0"/>
    <n v="609.78836666666666"/>
  </r>
  <r>
    <d v="2024-12-08T00:00:00"/>
    <s v="Ngaoundere-Yaounde"/>
    <x v="0"/>
    <x v="1"/>
    <n v="17000"/>
    <n v="27.878524631305144"/>
    <s v="aim-20"/>
    <m/>
    <x v="1"/>
    <s v="LAGA Cameroon"/>
    <x v="0"/>
    <n v="609.78836666666666"/>
  </r>
  <r>
    <d v="2024-12-08T00:00:00"/>
    <s v="Ngaoundéré-Yaounde"/>
    <x v="0"/>
    <x v="1"/>
    <n v="25000"/>
    <n v="40.997830340154628"/>
    <s v="Love-4"/>
    <m/>
    <x v="2"/>
    <s v="LAGA Cameroon"/>
    <x v="0"/>
    <n v="609.78836666666666"/>
  </r>
  <r>
    <d v="2024-12-08T00:00:00"/>
    <s v="Feeding"/>
    <x v="1"/>
    <x v="1"/>
    <n v="5000"/>
    <n v="8.1995660680309257"/>
    <s v="Love-r"/>
    <m/>
    <x v="2"/>
    <s v="LAGA Cameroon"/>
    <x v="0"/>
    <n v="609.78836666666666"/>
  </r>
  <r>
    <d v="2024-12-08T00:00:00"/>
    <s v="Local Transport"/>
    <x v="0"/>
    <x v="1"/>
    <n v="2000"/>
    <n v="3.2798264272123698"/>
    <s v="Love-r"/>
    <m/>
    <x v="2"/>
    <s v="LAGA Cameroon"/>
    <x v="0"/>
    <n v="609.78836666666666"/>
  </r>
  <r>
    <d v="2024-12-08T00:00:00"/>
    <s v="Ngaoundere-Yaounde"/>
    <x v="0"/>
    <x v="3"/>
    <n v="25000"/>
    <n v="40.997830340154628"/>
    <s v="i54-5"/>
    <m/>
    <x v="4"/>
    <s v="LAGA Cameroon"/>
    <x v="0"/>
    <n v="609.78836666666666"/>
  </r>
  <r>
    <d v="2024-12-08T00:00:00"/>
    <s v="Feeding "/>
    <x v="1"/>
    <x v="3"/>
    <n v="5000"/>
    <n v="8.1995660680309257"/>
    <s v="i54-r"/>
    <m/>
    <x v="4"/>
    <s v="LAGA Cameroon"/>
    <x v="0"/>
    <n v="609.78836666666666"/>
  </r>
  <r>
    <d v="2024-12-08T00:00:00"/>
    <s v="Local Transport"/>
    <x v="0"/>
    <x v="3"/>
    <n v="2000"/>
    <n v="3.2798264272123698"/>
    <s v="i54-r"/>
    <m/>
    <x v="4"/>
    <s v="LAGA Cameroon"/>
    <x v="0"/>
    <n v="609.78836666666666"/>
  </r>
  <r>
    <d v="2024-12-08T00:00:00"/>
    <s v="Ngaoundere-meiganga"/>
    <x v="0"/>
    <x v="3"/>
    <n v="5000"/>
    <n v="8.1995660680309257"/>
    <s v="1-i49-r"/>
    <n v="1"/>
    <x v="5"/>
    <s v="LAGA Cameroon"/>
    <x v="0"/>
    <n v="609.78836666666666"/>
  </r>
  <r>
    <d v="2024-12-08T00:00:00"/>
    <s v="Meiganga_garoua boulai"/>
    <x v="0"/>
    <x v="3"/>
    <n v="5000"/>
    <n v="8.1995660680309257"/>
    <s v="1-i49-r"/>
    <n v="1"/>
    <x v="5"/>
    <s v="LAGA Cameroon"/>
    <x v="0"/>
    <n v="609.78836666666666"/>
  </r>
  <r>
    <d v="2024-12-08T00:00:00"/>
    <s v="Local Transport"/>
    <x v="0"/>
    <x v="3"/>
    <n v="2000"/>
    <n v="3.2798264272123698"/>
    <s v="1-i49-r"/>
    <n v="1"/>
    <x v="5"/>
    <s v="LAGA Cameroon"/>
    <x v="0"/>
    <n v="609.78836666666666"/>
  </r>
  <r>
    <d v="2024-12-08T00:00:00"/>
    <s v="Feeding"/>
    <x v="1"/>
    <x v="3"/>
    <n v="5000"/>
    <n v="8.1995660680309257"/>
    <s v="1-i49-r"/>
    <n v="1"/>
    <x v="5"/>
    <s v="LAGA Cameroon"/>
    <x v="0"/>
    <n v="609.78836666666666"/>
  </r>
  <r>
    <d v="2024-12-08T00:00:00"/>
    <s v="Lodging"/>
    <x v="1"/>
    <x v="3"/>
    <n v="10000"/>
    <n v="16.399132136061851"/>
    <s v="1-i49-5"/>
    <n v="1"/>
    <x v="5"/>
    <s v="LAGA Cameroon"/>
    <x v="0"/>
    <n v="609.78836666666666"/>
  </r>
  <r>
    <d v="2024-12-08T00:00:00"/>
    <s v="Local Transport"/>
    <x v="0"/>
    <x v="1"/>
    <n v="2000"/>
    <n v="3.2798264272123698"/>
    <s v="ste-r"/>
    <m/>
    <x v="6"/>
    <s v="LAGA Cameroon"/>
    <x v="0"/>
    <n v="609.78836666666666"/>
  </r>
  <r>
    <d v="2024-12-08T00:00:00"/>
    <s v="Feeding"/>
    <x v="1"/>
    <x v="1"/>
    <n v="5000"/>
    <n v="8.1995660680309257"/>
    <s v="ste-r"/>
    <m/>
    <x v="6"/>
    <s v="LAGA Cameroon"/>
    <x v="0"/>
    <n v="609.78836666666666"/>
  </r>
  <r>
    <d v="2024-12-08T00:00:00"/>
    <s v="Ngaoundéré-Yaoundé"/>
    <x v="0"/>
    <x v="1"/>
    <n v="25000"/>
    <n v="40.997830340154628"/>
    <s v="ste-4"/>
    <m/>
    <x v="6"/>
    <s v="LAGA Cameroon"/>
    <x v="0"/>
    <n v="609.78836666666666"/>
  </r>
  <r>
    <d v="2024-12-08T00:00:00"/>
    <s v="Ngaoundéré-Yaounde"/>
    <x v="0"/>
    <x v="1"/>
    <n v="25000"/>
    <n v="40.997830340154628"/>
    <s v="Fr-9"/>
    <m/>
    <x v="8"/>
    <s v="LAGA Cameroon"/>
    <x v="0"/>
    <n v="609.78836666666666"/>
  </r>
  <r>
    <d v="2024-12-08T00:00:00"/>
    <s v="Feeding"/>
    <x v="1"/>
    <x v="1"/>
    <n v="5000"/>
    <n v="8.1995660680309257"/>
    <s v="Fr-r"/>
    <m/>
    <x v="8"/>
    <s v="LAGA Cameroon"/>
    <x v="0"/>
    <n v="609.78836666666666"/>
  </r>
  <r>
    <d v="2024-12-08T00:00:00"/>
    <s v="Local Transport"/>
    <x v="0"/>
    <x v="1"/>
    <n v="2000"/>
    <n v="3.2798264272123698"/>
    <s v="Fr-r"/>
    <m/>
    <x v="8"/>
    <s v="LAGA Cameroon"/>
    <x v="0"/>
    <n v="609.78836666666666"/>
  </r>
  <r>
    <d v="2024-12-08T00:00:00"/>
    <s v="Ngaoundere-Yaounde"/>
    <x v="0"/>
    <x v="3"/>
    <n v="17000"/>
    <n v="27.878524631305144"/>
    <s v="1-i53-5"/>
    <n v="1"/>
    <x v="11"/>
    <s v="LAGA Cameroon"/>
    <x v="0"/>
    <n v="609.78836666666666"/>
  </r>
  <r>
    <d v="2024-12-08T00:00:00"/>
    <s v="Local Transport"/>
    <x v="0"/>
    <x v="3"/>
    <n v="1500"/>
    <n v="2.4598698204092777"/>
    <s v="1-i53-r"/>
    <n v="1"/>
    <x v="11"/>
    <s v="LAGA Cameroon"/>
    <x v="0"/>
    <n v="609.78836666666666"/>
  </r>
  <r>
    <d v="2024-12-08T00:00:00"/>
    <s v="Feeding"/>
    <x v="1"/>
    <x v="3"/>
    <n v="3000"/>
    <n v="4.9197396408185554"/>
    <s v="1-i53-r"/>
    <n v="1"/>
    <x v="11"/>
    <s v="LAGA Cameroon"/>
    <x v="0"/>
    <n v="609.78836666666666"/>
  </r>
  <r>
    <d v="2024-12-08T00:00:00"/>
    <s v="Drinks with Informant"/>
    <x v="7"/>
    <x v="3"/>
    <n v="2000"/>
    <n v="3.2798264272123698"/>
    <s v="1-i53-r"/>
    <n v="1"/>
    <x v="11"/>
    <s v="LAGA Cameroon"/>
    <x v="0"/>
    <n v="609.78836666666666"/>
  </r>
  <r>
    <d v="2024-12-09T00:00:00"/>
    <s v="Phone"/>
    <x v="2"/>
    <x v="0"/>
    <n v="5000"/>
    <n v="8.1995660680309257"/>
    <s v="Phone-53"/>
    <m/>
    <x v="0"/>
    <s v="LAGA Cameroon"/>
    <x v="0"/>
    <n v="609.78836666666666"/>
  </r>
  <r>
    <d v="2024-12-09T00:00:00"/>
    <s v="Phone"/>
    <x v="2"/>
    <x v="1"/>
    <n v="5000"/>
    <n v="8.1995660680309257"/>
    <s v="Phone-54"/>
    <m/>
    <x v="1"/>
    <s v="LAGA Cameroon"/>
    <x v="0"/>
    <n v="609.78836666666666"/>
  </r>
  <r>
    <d v="2024-12-09T00:00:00"/>
    <s v="Phone"/>
    <x v="2"/>
    <x v="3"/>
    <n v="5000"/>
    <n v="8.1995660680309257"/>
    <s v="Phone-55"/>
    <m/>
    <x v="4"/>
    <s v="LAGA Cameroon"/>
    <x v="0"/>
    <n v="609.78836666666666"/>
  </r>
  <r>
    <d v="2024-12-09T00:00:00"/>
    <s v="Phone"/>
    <x v="2"/>
    <x v="3"/>
    <n v="5000"/>
    <n v="8.1995660680309257"/>
    <s v="Phone-56"/>
    <m/>
    <x v="5"/>
    <s v="LAGA Cameroon"/>
    <x v="0"/>
    <n v="609.78836666666666"/>
  </r>
  <r>
    <d v="2024-12-09T00:00:00"/>
    <s v="Phone"/>
    <x v="2"/>
    <x v="4"/>
    <n v="2500"/>
    <n v="4.0997830340154628"/>
    <s v="Phone-57"/>
    <m/>
    <x v="9"/>
    <s v="LAGA Cameroon"/>
    <x v="0"/>
    <n v="609.78836666666666"/>
  </r>
  <r>
    <d v="2024-12-09T00:00:00"/>
    <s v="Phone"/>
    <x v="2"/>
    <x v="1"/>
    <n v="2500"/>
    <n v="4.0997830340154628"/>
    <s v="Phone-58"/>
    <m/>
    <x v="2"/>
    <s v="LAGA Cameroon"/>
    <x v="0"/>
    <n v="609.78836666666666"/>
  </r>
  <r>
    <d v="2024-12-09T00:00:00"/>
    <s v="Phone"/>
    <x v="2"/>
    <x v="1"/>
    <n v="2500"/>
    <n v="4.0997830340154628"/>
    <s v="Phone-59"/>
    <m/>
    <x v="6"/>
    <s v="LAGA Cameroon"/>
    <x v="0"/>
    <n v="609.78836666666666"/>
  </r>
  <r>
    <d v="2024-12-09T00:00:00"/>
    <s v="Phone"/>
    <x v="2"/>
    <x v="1"/>
    <n v="2500"/>
    <n v="4.0997830340154628"/>
    <s v="Phone-60"/>
    <m/>
    <x v="8"/>
    <s v="LAGA Cameroon"/>
    <x v="0"/>
    <n v="609.78836666666666"/>
  </r>
  <r>
    <d v="2024-12-09T00:00:00"/>
    <s v="Phone"/>
    <x v="2"/>
    <x v="3"/>
    <n v="2500"/>
    <n v="4.0997830340154628"/>
    <s v="Phone-61"/>
    <m/>
    <x v="7"/>
    <s v="LAGA Cameroon"/>
    <x v="0"/>
    <n v="609.78836666666666"/>
  </r>
  <r>
    <d v="2024-12-09T00:00:00"/>
    <s v="Phone"/>
    <x v="2"/>
    <x v="3"/>
    <n v="2500"/>
    <n v="4.0997830340154628"/>
    <s v="Phone-62"/>
    <m/>
    <x v="10"/>
    <s v="LAGA Cameroon"/>
    <x v="0"/>
    <n v="609.78836666666666"/>
  </r>
  <r>
    <d v="2024-12-09T00:00:00"/>
    <s v="Phone"/>
    <x v="2"/>
    <x v="3"/>
    <n v="2500"/>
    <n v="4.0997830340154628"/>
    <s v="Phone-63"/>
    <m/>
    <x v="11"/>
    <s v="LAGA Cameroon"/>
    <x v="0"/>
    <n v="609.78836666666666"/>
  </r>
  <r>
    <d v="2024-12-09T00:00:00"/>
    <s v="Phone"/>
    <x v="2"/>
    <x v="2"/>
    <n v="2500"/>
    <n v="4.0997830340154628"/>
    <s v="Phone-64"/>
    <m/>
    <x v="12"/>
    <s v="LAGA Cameroon"/>
    <x v="0"/>
    <n v="609.78836666666666"/>
  </r>
  <r>
    <d v="2024-12-09T00:00:00"/>
    <s v="Phone"/>
    <x v="2"/>
    <x v="2"/>
    <n v="2500"/>
    <n v="4.0997830340154628"/>
    <s v="Phone-65"/>
    <m/>
    <x v="3"/>
    <s v="LAGA Cameroon"/>
    <x v="0"/>
    <n v="609.78836666666666"/>
  </r>
  <r>
    <d v="2024-12-09T00:00:00"/>
    <s v="Water Bill up stairs Nov"/>
    <x v="10"/>
    <x v="2"/>
    <n v="2395"/>
    <n v="3.9275921465868131"/>
    <s v="Hr-Snec,11"/>
    <m/>
    <x v="3"/>
    <s v="LAGA Cameroon"/>
    <x v="0"/>
    <n v="609.78836666666666"/>
  </r>
  <r>
    <d v="2024-12-09T00:00:00"/>
    <s v="Water Bill down stairs Nov"/>
    <x v="10"/>
    <x v="2"/>
    <n v="10914"/>
    <n v="17.898012813297903"/>
    <s v="Hr-Snec,11"/>
    <m/>
    <x v="3"/>
    <s v="LAGA Cameroon"/>
    <x v="0"/>
    <n v="609.78836666666666"/>
  </r>
  <r>
    <d v="2024-12-09T00:00:00"/>
    <s v="Office Cleaning"/>
    <x v="5"/>
    <x v="2"/>
    <n v="12000"/>
    <n v="19.678958563274222"/>
    <s v="Uni-4"/>
    <m/>
    <x v="3"/>
    <s v="LAGA Cameroon"/>
    <x v="0"/>
    <n v="609.78836666666666"/>
  </r>
  <r>
    <d v="2024-12-09T00:00:00"/>
    <s v="MTN Mobile Money"/>
    <x v="8"/>
    <x v="2"/>
    <n v="2000"/>
    <n v="3.2798264272123698"/>
    <s v="Reb-r"/>
    <m/>
    <x v="12"/>
    <s v="LAGA Cameroon"/>
    <x v="0"/>
    <n v="609.78836666666666"/>
  </r>
  <r>
    <d v="2024-12-09T00:00:00"/>
    <s v="Local Transport"/>
    <x v="0"/>
    <x v="0"/>
    <n v="2700"/>
    <n v="4.4277656767366995"/>
    <s v="arrey-r"/>
    <m/>
    <x v="0"/>
    <s v="LAGA Cameroon"/>
    <x v="0"/>
    <n v="609.78836666666666"/>
  </r>
  <r>
    <d v="2024-12-09T00:00:00"/>
    <s v="Feeding"/>
    <x v="1"/>
    <x v="1"/>
    <n v="5000"/>
    <n v="8.1995660680309257"/>
    <s v="aim-r"/>
    <m/>
    <x v="1"/>
    <s v="LAGA Cameroon"/>
    <x v="0"/>
    <n v="609.78836666666666"/>
  </r>
  <r>
    <d v="2024-12-09T00:00:00"/>
    <s v="Local Transport"/>
    <x v="0"/>
    <x v="1"/>
    <n v="2500"/>
    <n v="4.0997830340154628"/>
    <s v="aim-r"/>
    <m/>
    <x v="1"/>
    <s v="LAGA Cameroon"/>
    <x v="0"/>
    <n v="609.78836666666666"/>
  </r>
  <r>
    <d v="2024-12-09T00:00:00"/>
    <s v="Feeding"/>
    <x v="1"/>
    <x v="1"/>
    <n v="5000"/>
    <n v="8.1995660680309257"/>
    <s v="Love-r"/>
    <m/>
    <x v="2"/>
    <s v="LAGA Cameroon"/>
    <x v="0"/>
    <n v="609.78836666666666"/>
  </r>
  <r>
    <d v="2024-12-09T00:00:00"/>
    <s v="Local Transport"/>
    <x v="0"/>
    <x v="1"/>
    <n v="2000"/>
    <n v="3.2798264272123698"/>
    <s v="Love-r"/>
    <m/>
    <x v="2"/>
    <s v="LAGA Cameroon"/>
    <x v="0"/>
    <n v="609.78836666666666"/>
  </r>
  <r>
    <d v="2024-12-09T00:00:00"/>
    <s v="Local Transport"/>
    <x v="0"/>
    <x v="2"/>
    <n v="3800"/>
    <n v="6.231670211703503"/>
    <s v="Uni-r"/>
    <m/>
    <x v="3"/>
    <s v="LAGA Cameroon"/>
    <x v="0"/>
    <n v="609.78836666666666"/>
  </r>
  <r>
    <d v="2024-12-09T00:00:00"/>
    <s v="Local Transport"/>
    <x v="0"/>
    <x v="2"/>
    <n v="1000"/>
    <n v="1.6399132136061849"/>
    <s v="Reb-r"/>
    <m/>
    <x v="12"/>
    <s v="LAGA Cameroon"/>
    <x v="0"/>
    <n v="609.78836666666666"/>
  </r>
  <r>
    <d v="2024-12-09T00:00:00"/>
    <s v="Feeding "/>
    <x v="1"/>
    <x v="3"/>
    <n v="5000"/>
    <n v="8.1995660680309257"/>
    <s v="i54-r"/>
    <m/>
    <x v="4"/>
    <s v="LAGA Cameroon"/>
    <x v="0"/>
    <n v="609.78836666666666"/>
  </r>
  <r>
    <d v="2024-12-09T00:00:00"/>
    <s v="Local Transport"/>
    <x v="0"/>
    <x v="3"/>
    <n v="2000"/>
    <n v="3.2798264272123698"/>
    <s v="i54-r"/>
    <m/>
    <x v="4"/>
    <s v="LAGA Cameroon"/>
    <x v="0"/>
    <n v="609.78836666666666"/>
  </r>
  <r>
    <d v="2024-12-09T00:00:00"/>
    <s v="Garoua boulai-Yaounde"/>
    <x v="0"/>
    <x v="3"/>
    <n v="13000"/>
    <n v="21.318871776880407"/>
    <s v="1-i49-6"/>
    <n v="1"/>
    <x v="5"/>
    <s v="LAGA Cameroon"/>
    <x v="0"/>
    <n v="609.78836666666666"/>
  </r>
  <r>
    <d v="2024-12-09T00:00:00"/>
    <s v="Local Transport"/>
    <x v="0"/>
    <x v="3"/>
    <n v="5500"/>
    <n v="9.0195226748340183"/>
    <s v="1-i49-r"/>
    <n v="1"/>
    <x v="5"/>
    <s v="LAGA Cameroon"/>
    <x v="0"/>
    <n v="609.78836666666666"/>
  </r>
  <r>
    <d v="2024-12-09T00:00:00"/>
    <s v="Feeding"/>
    <x v="1"/>
    <x v="3"/>
    <n v="5000"/>
    <n v="8.1995660680309257"/>
    <s v="1-i49-r"/>
    <n v="1"/>
    <x v="5"/>
    <s v="LAGA Cameroon"/>
    <x v="0"/>
    <n v="609.78836666666666"/>
  </r>
  <r>
    <d v="2024-12-09T00:00:00"/>
    <s v="Drinks with Informant"/>
    <x v="7"/>
    <x v="3"/>
    <n v="6000"/>
    <n v="9.8394792816371108"/>
    <s v="1-i49-r"/>
    <n v="1"/>
    <x v="5"/>
    <s v="LAGA Cameroon"/>
    <x v="0"/>
    <n v="609.78836666666666"/>
  </r>
  <r>
    <d v="2024-12-09T00:00:00"/>
    <s v="Local Transport"/>
    <x v="0"/>
    <x v="1"/>
    <n v="2000"/>
    <n v="3.2798264272123698"/>
    <s v="ste-r"/>
    <m/>
    <x v="6"/>
    <s v="LAGA Cameroon"/>
    <x v="0"/>
    <n v="609.78836666666666"/>
  </r>
  <r>
    <d v="2024-12-09T00:00:00"/>
    <s v="Feeding"/>
    <x v="1"/>
    <x v="1"/>
    <n v="5000"/>
    <n v="8.1995660680309257"/>
    <s v="ste-r"/>
    <m/>
    <x v="6"/>
    <s v="LAGA Cameroon"/>
    <x v="0"/>
    <n v="609.78836666666666"/>
  </r>
  <r>
    <d v="2024-12-09T00:00:00"/>
    <s v="Local Transport"/>
    <x v="0"/>
    <x v="3"/>
    <n v="2800"/>
    <n v="4.5917569980973179"/>
    <s v="i69-r"/>
    <m/>
    <x v="7"/>
    <s v="LAGA Cameroon"/>
    <x v="0"/>
    <n v="609.78836666666666"/>
  </r>
  <r>
    <d v="2024-12-09T00:00:00"/>
    <s v="Local Transport"/>
    <x v="0"/>
    <x v="3"/>
    <n v="1800"/>
    <n v="2.9518437844911332"/>
    <s v="i46-r"/>
    <m/>
    <x v="10"/>
    <s v="LAGA Cameroon"/>
    <x v="0"/>
    <n v="609.78836666666666"/>
  </r>
  <r>
    <d v="2024-12-09T00:00:00"/>
    <s v="Local Transport"/>
    <x v="0"/>
    <x v="3"/>
    <n v="1500"/>
    <n v="2.4598698204092777"/>
    <s v="1-i53-r"/>
    <n v="1"/>
    <x v="11"/>
    <s v="LAGA Cameroon"/>
    <x v="0"/>
    <n v="609.78836666666666"/>
  </r>
  <r>
    <d v="2024-12-09T00:00:00"/>
    <s v="Feeding"/>
    <x v="1"/>
    <x v="3"/>
    <n v="3000"/>
    <n v="4.9197396408185554"/>
    <s v="1-i53-r"/>
    <n v="1"/>
    <x v="11"/>
    <s v="LAGA Cameroon"/>
    <x v="0"/>
    <n v="609.78836666666666"/>
  </r>
  <r>
    <d v="2024-12-09T00:00:00"/>
    <s v="Local Transport"/>
    <x v="0"/>
    <x v="4"/>
    <n v="3000"/>
    <n v="4.9197396408185554"/>
    <s v="Ann-r"/>
    <m/>
    <x v="9"/>
    <s v="LAGA Cameroon"/>
    <x v="0"/>
    <n v="609.78836666666666"/>
  </r>
  <r>
    <d v="2024-12-09T00:00:00"/>
    <s v="Newspaper"/>
    <x v="4"/>
    <x v="4"/>
    <n v="4800"/>
    <n v="7.8715834253096881"/>
    <s v="Ann-1"/>
    <m/>
    <x v="9"/>
    <s v="LAGA Cameroon"/>
    <x v="0"/>
    <n v="609.78836666666666"/>
  </r>
  <r>
    <d v="2024-12-10T00:00:00"/>
    <s v="Phone"/>
    <x v="2"/>
    <x v="0"/>
    <n v="5000"/>
    <n v="8.1995660680309257"/>
    <s v="Phone-66"/>
    <m/>
    <x v="0"/>
    <s v="LAGA Cameroon"/>
    <x v="0"/>
    <n v="609.78836666666666"/>
  </r>
  <r>
    <d v="2024-12-10T00:00:00"/>
    <s v="Phone"/>
    <x v="2"/>
    <x v="1"/>
    <n v="5000"/>
    <n v="8.1995660680309257"/>
    <s v="Phone-67"/>
    <m/>
    <x v="1"/>
    <s v="LAGA Cameroon"/>
    <x v="0"/>
    <n v="609.78836666666666"/>
  </r>
  <r>
    <d v="2024-12-10T00:00:00"/>
    <s v="Phone"/>
    <x v="2"/>
    <x v="3"/>
    <n v="5000"/>
    <n v="8.1995660680309257"/>
    <s v="Phone-68"/>
    <m/>
    <x v="4"/>
    <s v="LAGA Cameroon"/>
    <x v="0"/>
    <n v="609.78836666666666"/>
  </r>
  <r>
    <d v="2024-12-10T00:00:00"/>
    <s v="Phone"/>
    <x v="2"/>
    <x v="3"/>
    <n v="5000"/>
    <n v="8.1995660680309257"/>
    <s v="Phone-69"/>
    <m/>
    <x v="5"/>
    <s v="LAGA Cameroon"/>
    <x v="0"/>
    <n v="609.78836666666666"/>
  </r>
  <r>
    <d v="2024-12-10T00:00:00"/>
    <s v="Phone"/>
    <x v="2"/>
    <x v="4"/>
    <n v="2500"/>
    <n v="4.0997830340154628"/>
    <s v="Phone-70"/>
    <m/>
    <x v="9"/>
    <s v="LAGA Cameroon"/>
    <x v="0"/>
    <n v="609.78836666666666"/>
  </r>
  <r>
    <d v="2024-12-10T00:00:00"/>
    <s v="Phone"/>
    <x v="2"/>
    <x v="1"/>
    <n v="2500"/>
    <n v="4.0997830340154628"/>
    <s v="Phone-71"/>
    <m/>
    <x v="2"/>
    <s v="LAGA Cameroon"/>
    <x v="0"/>
    <n v="609.78836666666666"/>
  </r>
  <r>
    <d v="2024-12-10T00:00:00"/>
    <s v="Phone"/>
    <x v="2"/>
    <x v="1"/>
    <n v="2500"/>
    <n v="4.0997830340154628"/>
    <s v="Phone-72"/>
    <m/>
    <x v="6"/>
    <s v="LAGA Cameroon"/>
    <x v="0"/>
    <n v="609.78836666666666"/>
  </r>
  <r>
    <d v="2024-12-10T00:00:00"/>
    <s v="Phone"/>
    <x v="2"/>
    <x v="1"/>
    <n v="2500"/>
    <n v="4.0997830340154628"/>
    <s v="Phone-73"/>
    <m/>
    <x v="8"/>
    <s v="LAGA Cameroon"/>
    <x v="0"/>
    <n v="609.78836666666666"/>
  </r>
  <r>
    <d v="2024-12-10T00:00:00"/>
    <s v="Phone"/>
    <x v="2"/>
    <x v="3"/>
    <n v="2500"/>
    <n v="4.0997830340154628"/>
    <s v="Phone-74"/>
    <m/>
    <x v="7"/>
    <s v="LAGA Cameroon"/>
    <x v="0"/>
    <n v="609.78836666666666"/>
  </r>
  <r>
    <d v="2024-12-10T00:00:00"/>
    <s v="Phone"/>
    <x v="2"/>
    <x v="3"/>
    <n v="2500"/>
    <n v="4.0997830340154628"/>
    <s v="Phone-75"/>
    <m/>
    <x v="10"/>
    <s v="LAGA Cameroon"/>
    <x v="0"/>
    <n v="609.78836666666666"/>
  </r>
  <r>
    <d v="2024-12-10T00:00:00"/>
    <s v="Phone"/>
    <x v="2"/>
    <x v="3"/>
    <n v="2500"/>
    <n v="4.0997830340154628"/>
    <s v="Phone-76"/>
    <m/>
    <x v="11"/>
    <s v="LAGA Cameroon"/>
    <x v="0"/>
    <n v="609.78836666666666"/>
  </r>
  <r>
    <d v="2024-12-10T00:00:00"/>
    <s v="Phone"/>
    <x v="2"/>
    <x v="2"/>
    <n v="2500"/>
    <n v="4.0997830340154628"/>
    <s v="Phone-77"/>
    <m/>
    <x v="12"/>
    <s v="LAGA Cameroon"/>
    <x v="0"/>
    <n v="609.78836666666666"/>
  </r>
  <r>
    <d v="2024-12-10T00:00:00"/>
    <s v="Phone"/>
    <x v="2"/>
    <x v="2"/>
    <n v="2500"/>
    <n v="4.0997830340154628"/>
    <s v="Phone-78"/>
    <m/>
    <x v="3"/>
    <s v="LAGA Cameroon"/>
    <x v="0"/>
    <n v="609.78836666666666"/>
  </r>
  <r>
    <d v="2024-12-10T00:00:00"/>
    <s v="X 1 Phone"/>
    <x v="11"/>
    <x v="1"/>
    <n v="85000"/>
    <n v="139.39262315652573"/>
    <s v="aim-21"/>
    <m/>
    <x v="1"/>
    <s v="LAGA Cameroon"/>
    <x v="0"/>
    <n v="609.78836666666666"/>
  </r>
  <r>
    <d v="2024-12-10T00:00:00"/>
    <s v="Local Transport"/>
    <x v="0"/>
    <x v="0"/>
    <n v="2700"/>
    <n v="4.4277656767366995"/>
    <s v="arrey-r"/>
    <m/>
    <x v="0"/>
    <s v="LAGA Cameroon"/>
    <x v="0"/>
    <n v="609.78836666666666"/>
  </r>
  <r>
    <d v="2024-12-10T00:00:00"/>
    <s v="Local Transport"/>
    <x v="0"/>
    <x v="1"/>
    <n v="2700"/>
    <n v="4.4277656767366995"/>
    <s v="aim-r"/>
    <m/>
    <x v="1"/>
    <s v="LAGA Cameroon"/>
    <x v="0"/>
    <n v="609.78836666666666"/>
  </r>
  <r>
    <d v="2024-12-10T00:00:00"/>
    <s v="Local Transport"/>
    <x v="0"/>
    <x v="1"/>
    <n v="1900"/>
    <n v="3.1158351058517515"/>
    <s v="Love-r"/>
    <m/>
    <x v="2"/>
    <s v="LAGA Cameroon"/>
    <x v="0"/>
    <n v="609.78836666666666"/>
  </r>
  <r>
    <d v="2024-12-10T00:00:00"/>
    <s v="Local Transport"/>
    <x v="0"/>
    <x v="2"/>
    <n v="3000"/>
    <n v="4.9197396408185554"/>
    <s v="Uni-r"/>
    <m/>
    <x v="3"/>
    <s v="LAGA Cameroon"/>
    <x v="0"/>
    <n v="609.78836666666666"/>
  </r>
  <r>
    <d v="2024-12-10T00:00:00"/>
    <s v="Local Transport"/>
    <x v="0"/>
    <x v="2"/>
    <n v="2000"/>
    <n v="3.2798264272123698"/>
    <s v="Reb-r"/>
    <m/>
    <x v="12"/>
    <s v="LAGA Cameroon"/>
    <x v="0"/>
    <n v="609.78836666666666"/>
  </r>
  <r>
    <d v="2024-12-10T00:00:00"/>
    <s v="Local Transport"/>
    <x v="0"/>
    <x v="3"/>
    <n v="2400"/>
    <n v="3.9357917126548441"/>
    <s v="i54-r"/>
    <m/>
    <x v="4"/>
    <s v="LAGA Cameroon"/>
    <x v="0"/>
    <n v="609.78836666666666"/>
  </r>
  <r>
    <d v="2024-12-10T00:00:00"/>
    <s v="Local Transport"/>
    <x v="0"/>
    <x v="5"/>
    <n v="9000"/>
    <n v="14.759218922455664"/>
    <s v="i54-r"/>
    <m/>
    <x v="4"/>
    <s v="LAGA Cameroon"/>
    <x v="0"/>
    <n v="609.78836666666666"/>
  </r>
  <r>
    <d v="2024-12-10T00:00:00"/>
    <s v="Local Transport"/>
    <x v="0"/>
    <x v="3"/>
    <n v="2400"/>
    <n v="3.9357917126548441"/>
    <s v="i49-r"/>
    <m/>
    <x v="5"/>
    <s v="LAGA Cameroon"/>
    <x v="0"/>
    <n v="609.78836666666666"/>
  </r>
  <r>
    <d v="2024-12-10T00:00:00"/>
    <s v="Local Transport"/>
    <x v="0"/>
    <x v="1"/>
    <n v="2000"/>
    <n v="3.2798264272123698"/>
    <s v="ste-r"/>
    <m/>
    <x v="6"/>
    <s v="LAGA Cameroon"/>
    <x v="0"/>
    <n v="609.78836666666666"/>
  </r>
  <r>
    <d v="2024-12-10T00:00:00"/>
    <s v="Local Transport"/>
    <x v="0"/>
    <x v="3"/>
    <n v="2800"/>
    <n v="4.5917569980973179"/>
    <s v="i69-r"/>
    <m/>
    <x v="7"/>
    <s v="LAGA Cameroon"/>
    <x v="0"/>
    <n v="609.78836666666666"/>
  </r>
  <r>
    <d v="2024-12-10T00:00:00"/>
    <s v="Local Transport"/>
    <x v="0"/>
    <x v="1"/>
    <n v="2000"/>
    <n v="3.2798264272123698"/>
    <s v="Fr-r"/>
    <m/>
    <x v="8"/>
    <s v="LAGA Cameroon"/>
    <x v="0"/>
    <n v="609.78836666666666"/>
  </r>
  <r>
    <d v="2024-12-10T00:00:00"/>
    <s v="Local Transport"/>
    <x v="0"/>
    <x v="3"/>
    <n v="2500"/>
    <n v="4.0997830340154628"/>
    <s v="i46-r"/>
    <m/>
    <x v="10"/>
    <s v="LAGA Cameroon"/>
    <x v="0"/>
    <n v="609.78836666666666"/>
  </r>
  <r>
    <d v="2024-12-10T00:00:00"/>
    <s v="Local Transport"/>
    <x v="0"/>
    <x v="3"/>
    <n v="2500"/>
    <n v="4.0997830340154628"/>
    <s v="i53-r"/>
    <m/>
    <x v="11"/>
    <s v="LAGA Cameroon"/>
    <x v="0"/>
    <n v="609.78836666666666"/>
  </r>
  <r>
    <d v="2024-12-10T00:00:00"/>
    <s v="Local Transport"/>
    <x v="0"/>
    <x v="4"/>
    <n v="3000"/>
    <n v="4.9197396408185554"/>
    <s v="Ann-r"/>
    <m/>
    <x v="9"/>
    <s v="LAGA Cameroon"/>
    <x v="0"/>
    <n v="609.78836666666666"/>
  </r>
  <r>
    <d v="2024-12-11T00:00:00"/>
    <s v="TAX - November 2024"/>
    <x v="12"/>
    <x v="0"/>
    <n v="365523"/>
    <n v="599.4259975769736"/>
    <s v="Afriland-r"/>
    <m/>
    <x v="14"/>
    <s v="LAGA Cameroon"/>
    <x v="0"/>
    <n v="609.78836666666666"/>
  </r>
  <r>
    <d v="2024-12-11T00:00:00"/>
    <s v="TAX - November 2024"/>
    <x v="12"/>
    <x v="4"/>
    <n v="100235"/>
    <n v="164.37670096581596"/>
    <s v="Afriland-r"/>
    <m/>
    <x v="14"/>
    <s v="LAGA Cameroon"/>
    <x v="0"/>
    <n v="609.78836666666666"/>
  </r>
  <r>
    <d v="2024-12-11T00:00:00"/>
    <s v="TAX - November 2024"/>
    <x v="12"/>
    <x v="3"/>
    <n v="162276"/>
    <n v="266.11855665115729"/>
    <s v="Afriland-r"/>
    <m/>
    <x v="14"/>
    <s v="LAGA Cameroon"/>
    <x v="0"/>
    <n v="609.78836666666666"/>
  </r>
  <r>
    <d v="2024-12-11T00:00:00"/>
    <s v="TAX - November 2024"/>
    <x v="12"/>
    <x v="1"/>
    <n v="177149"/>
    <n v="290.50898587712209"/>
    <s v="Afriland-r"/>
    <m/>
    <x v="14"/>
    <s v="LAGA Cameroon"/>
    <x v="0"/>
    <n v="609.78836666666666"/>
  </r>
  <r>
    <d v="2024-12-11T00:00:00"/>
    <s v="TAX - November 2024"/>
    <x v="12"/>
    <x v="2"/>
    <n v="66918"/>
    <n v="109.73971242809868"/>
    <s v="Afriland-r"/>
    <m/>
    <x v="14"/>
    <s v="LAGA Cameroon"/>
    <x v="0"/>
    <n v="609.78836666666666"/>
  </r>
  <r>
    <d v="2024-12-11T00:00:00"/>
    <s v="CNPS - November 2024"/>
    <x v="12"/>
    <x v="0"/>
    <n v="255632"/>
    <n v="419.21429462057631"/>
    <s v="Afriland-r"/>
    <m/>
    <x v="14"/>
    <s v="LAGA Cameroon"/>
    <x v="0"/>
    <n v="609.78836666666666"/>
  </r>
  <r>
    <d v="2024-12-11T00:00:00"/>
    <s v="CNPS - November 2024"/>
    <x v="12"/>
    <x v="4"/>
    <n v="122452"/>
    <n v="200.81065283250456"/>
    <s v="Afriland-r"/>
    <m/>
    <x v="14"/>
    <s v="LAGA Cameroon"/>
    <x v="0"/>
    <n v="609.78836666666666"/>
  </r>
  <r>
    <d v="2024-12-11T00:00:00"/>
    <s v="CNPS - November 2024"/>
    <x v="12"/>
    <x v="3"/>
    <n v="233926"/>
    <n v="383.61833840604044"/>
    <s v="Afriland-r"/>
    <m/>
    <x v="14"/>
    <s v="LAGA Cameroon"/>
    <x v="0"/>
    <n v="609.78836666666666"/>
  </r>
  <r>
    <d v="2024-12-11T00:00:00"/>
    <s v="CNPS - November 2024"/>
    <x v="12"/>
    <x v="1"/>
    <n v="279202"/>
    <n v="457.86704906527405"/>
    <s v="Afriland-r"/>
    <m/>
    <x v="14"/>
    <s v="LAGA Cameroon"/>
    <x v="0"/>
    <n v="609.78836666666666"/>
  </r>
  <r>
    <d v="2024-12-11T00:00:00"/>
    <s v="CNPS - November 2024"/>
    <x v="12"/>
    <x v="2"/>
    <n v="124509"/>
    <n v="204.1839543128925"/>
    <s v="Afriland-r"/>
    <m/>
    <x v="14"/>
    <s v="LAGA Cameroon"/>
    <x v="0"/>
    <n v="609.78836666666666"/>
  </r>
  <r>
    <d v="2024-12-11T00:00:00"/>
    <s v="Phone"/>
    <x v="2"/>
    <x v="0"/>
    <n v="5000"/>
    <n v="8.1995660680309257"/>
    <s v="Phone-79"/>
    <m/>
    <x v="0"/>
    <s v="LAGA Cameroon"/>
    <x v="0"/>
    <n v="609.78836666666666"/>
  </r>
  <r>
    <d v="2024-12-11T00:00:00"/>
    <s v="Phone"/>
    <x v="2"/>
    <x v="1"/>
    <n v="5000"/>
    <n v="8.1995660680309257"/>
    <s v="Phone-80"/>
    <m/>
    <x v="1"/>
    <s v="LAGA Cameroon"/>
    <x v="0"/>
    <n v="609.78836666666666"/>
  </r>
  <r>
    <d v="2024-12-11T00:00:00"/>
    <s v="Phone"/>
    <x v="2"/>
    <x v="3"/>
    <n v="5000"/>
    <n v="8.1995660680309257"/>
    <s v="Phone-81"/>
    <m/>
    <x v="4"/>
    <s v="LAGA Cameroon"/>
    <x v="0"/>
    <n v="609.78836666666666"/>
  </r>
  <r>
    <d v="2024-12-11T00:00:00"/>
    <s v="Phone"/>
    <x v="2"/>
    <x v="3"/>
    <n v="5000"/>
    <n v="8.1995660680309257"/>
    <s v="Phone-82"/>
    <m/>
    <x v="5"/>
    <s v="LAGA Cameroon"/>
    <x v="0"/>
    <n v="609.78836666666666"/>
  </r>
  <r>
    <d v="2024-12-11T00:00:00"/>
    <s v="Phone"/>
    <x v="2"/>
    <x v="4"/>
    <n v="2500"/>
    <n v="4.0997830340154628"/>
    <s v="Phone-83"/>
    <m/>
    <x v="9"/>
    <s v="LAGA Cameroon"/>
    <x v="0"/>
    <n v="609.78836666666666"/>
  </r>
  <r>
    <d v="2024-12-11T00:00:00"/>
    <s v="Phone"/>
    <x v="2"/>
    <x v="1"/>
    <n v="2500"/>
    <n v="4.0997830340154628"/>
    <s v="Phone-84"/>
    <m/>
    <x v="2"/>
    <s v="LAGA Cameroon"/>
    <x v="0"/>
    <n v="609.78836666666666"/>
  </r>
  <r>
    <d v="2024-12-11T00:00:00"/>
    <s v="Phone"/>
    <x v="2"/>
    <x v="1"/>
    <n v="2500"/>
    <n v="4.0997830340154628"/>
    <s v="Phone-85"/>
    <m/>
    <x v="6"/>
    <s v="LAGA Cameroon"/>
    <x v="0"/>
    <n v="609.78836666666666"/>
  </r>
  <r>
    <d v="2024-12-11T00:00:00"/>
    <s v="Phone"/>
    <x v="2"/>
    <x v="1"/>
    <n v="2500"/>
    <n v="4.0997830340154628"/>
    <s v="Phone-86"/>
    <m/>
    <x v="8"/>
    <s v="LAGA Cameroon"/>
    <x v="0"/>
    <n v="609.78836666666666"/>
  </r>
  <r>
    <d v="2024-12-11T00:00:00"/>
    <s v="Phone"/>
    <x v="2"/>
    <x v="3"/>
    <n v="2500"/>
    <n v="4.0997830340154628"/>
    <s v="Phone-87"/>
    <m/>
    <x v="7"/>
    <s v="LAGA Cameroon"/>
    <x v="0"/>
    <n v="609.78836666666666"/>
  </r>
  <r>
    <d v="2024-12-11T00:00:00"/>
    <s v="Phone"/>
    <x v="2"/>
    <x v="3"/>
    <n v="2500"/>
    <n v="4.0997830340154628"/>
    <s v="Phone-88"/>
    <m/>
    <x v="10"/>
    <s v="LAGA Cameroon"/>
    <x v="0"/>
    <n v="609.78836666666666"/>
  </r>
  <r>
    <d v="2024-12-11T00:00:00"/>
    <s v="Phone"/>
    <x v="2"/>
    <x v="3"/>
    <n v="2500"/>
    <n v="4.0997830340154628"/>
    <s v="Phone-89"/>
    <m/>
    <x v="11"/>
    <s v="LAGA Cameroon"/>
    <x v="0"/>
    <n v="609.78836666666666"/>
  </r>
  <r>
    <d v="2024-12-11T00:00:00"/>
    <s v="Phone"/>
    <x v="2"/>
    <x v="2"/>
    <n v="2500"/>
    <n v="4.0997830340154628"/>
    <s v="Phone-90"/>
    <m/>
    <x v="12"/>
    <s v="LAGA Cameroon"/>
    <x v="0"/>
    <n v="609.78836666666666"/>
  </r>
  <r>
    <d v="2024-12-11T00:00:00"/>
    <s v="Phone"/>
    <x v="2"/>
    <x v="2"/>
    <n v="2500"/>
    <n v="4.0997830340154628"/>
    <s v="Phone-91"/>
    <m/>
    <x v="3"/>
    <s v="LAGA Cameroon"/>
    <x v="0"/>
    <n v="609.78836666666666"/>
  </r>
  <r>
    <d v="2024-12-11T00:00:00"/>
    <s v="Local Transport"/>
    <x v="0"/>
    <x v="0"/>
    <n v="2700"/>
    <n v="4.4277656767366995"/>
    <s v="arrey-r"/>
    <m/>
    <x v="0"/>
    <s v="LAGA Cameroon"/>
    <x v="0"/>
    <n v="609.78836666666666"/>
  </r>
  <r>
    <d v="2024-12-11T00:00:00"/>
    <s v="Local Transport"/>
    <x v="0"/>
    <x v="1"/>
    <n v="2700"/>
    <n v="4.4277656767366995"/>
    <s v="aim-r"/>
    <m/>
    <x v="1"/>
    <s v="LAGA Cameroon"/>
    <x v="0"/>
    <n v="609.78836666666666"/>
  </r>
  <r>
    <d v="2024-12-11T00:00:00"/>
    <s v="Local Transport"/>
    <x v="0"/>
    <x v="1"/>
    <n v="2002"/>
    <n v="3.2831062536395823"/>
    <s v="Love-r"/>
    <m/>
    <x v="2"/>
    <s v="LAGA Cameroon"/>
    <x v="0"/>
    <n v="609.78836666666666"/>
  </r>
  <r>
    <d v="2024-12-11T00:00:00"/>
    <s v="Local Transport"/>
    <x v="0"/>
    <x v="2"/>
    <n v="3800"/>
    <n v="6.231670211703503"/>
    <s v="Uni-r"/>
    <m/>
    <x v="3"/>
    <s v="LAGA Cameroon"/>
    <x v="0"/>
    <n v="609.78836666666666"/>
  </r>
  <r>
    <d v="2024-12-11T00:00:00"/>
    <s v="Local Transport"/>
    <x v="0"/>
    <x v="2"/>
    <n v="2000"/>
    <n v="3.2798264272123698"/>
    <s v="Reb-r"/>
    <m/>
    <x v="12"/>
    <s v="LAGA Cameroon"/>
    <x v="0"/>
    <n v="609.78836666666666"/>
  </r>
  <r>
    <d v="2024-12-11T00:00:00"/>
    <s v="Local Transport"/>
    <x v="0"/>
    <x v="5"/>
    <n v="2400"/>
    <n v="3.9357917126548441"/>
    <s v="i54-r"/>
    <m/>
    <x v="4"/>
    <s v="LAGA Cameroon"/>
    <x v="0"/>
    <n v="609.78836666666666"/>
  </r>
  <r>
    <d v="2024-12-11T00:00:00"/>
    <s v="Yaounde-meyo centre"/>
    <x v="0"/>
    <x v="3"/>
    <n v="4000"/>
    <n v="6.5596528544247397"/>
    <s v="5-i49-7"/>
    <n v="5"/>
    <x v="5"/>
    <s v="LAGA Cameroon"/>
    <x v="0"/>
    <n v="609.78836666666666"/>
  </r>
  <r>
    <d v="2024-12-11T00:00:00"/>
    <s v="Meyo centre-nyabissan"/>
    <x v="0"/>
    <x v="3"/>
    <n v="4000"/>
    <n v="6.5596528544247397"/>
    <s v="5-i49-r"/>
    <n v="5"/>
    <x v="5"/>
    <s v="LAGA Cameroon"/>
    <x v="0"/>
    <n v="609.78836666666666"/>
  </r>
  <r>
    <d v="2024-12-11T00:00:00"/>
    <s v="Local Transport"/>
    <x v="0"/>
    <x v="3"/>
    <n v="2000"/>
    <n v="3.2798264272123698"/>
    <s v="5-i49-r"/>
    <n v="5"/>
    <x v="5"/>
    <s v="LAGA Cameroon"/>
    <x v="0"/>
    <n v="609.78836666666666"/>
  </r>
  <r>
    <d v="2024-12-11T00:00:00"/>
    <s v="Feeding"/>
    <x v="1"/>
    <x v="3"/>
    <n v="5000"/>
    <n v="8.1995660680309257"/>
    <s v="5-i49-r"/>
    <n v="5"/>
    <x v="5"/>
    <s v="LAGA Cameroon"/>
    <x v="0"/>
    <n v="609.78836666666666"/>
  </r>
  <r>
    <d v="2024-12-11T00:00:00"/>
    <s v="Lodging"/>
    <x v="1"/>
    <x v="3"/>
    <n v="10000"/>
    <n v="16.399132136061851"/>
    <s v="5-i49-8"/>
    <n v="5"/>
    <x v="5"/>
    <s v="LAGA Cameroon"/>
    <x v="0"/>
    <n v="609.78836666666666"/>
  </r>
  <r>
    <d v="2024-12-11T00:00:00"/>
    <s v="Yaoundé - Ebolowa"/>
    <x v="0"/>
    <x v="1"/>
    <n v="2500"/>
    <n v="4.0997830340154628"/>
    <s v="ste-5"/>
    <m/>
    <x v="6"/>
    <s v="LAGA Cameroon"/>
    <x v="0"/>
    <n v="609.78836666666666"/>
  </r>
  <r>
    <d v="2024-12-11T00:00:00"/>
    <s v="Local Transport"/>
    <x v="0"/>
    <x v="1"/>
    <n v="2000"/>
    <n v="3.2798264272123698"/>
    <s v="ste-r"/>
    <m/>
    <x v="6"/>
    <s v="LAGA Cameroon"/>
    <x v="0"/>
    <n v="609.78836666666666"/>
  </r>
  <r>
    <d v="2024-12-11T00:00:00"/>
    <s v="Feeding"/>
    <x v="1"/>
    <x v="1"/>
    <n v="5000"/>
    <n v="8.1995660680309257"/>
    <s v="ste-r"/>
    <m/>
    <x v="6"/>
    <s v="LAGA Cameroon"/>
    <x v="0"/>
    <n v="609.78836666666666"/>
  </r>
  <r>
    <d v="2024-12-11T00:00:00"/>
    <s v="Lodging"/>
    <x v="1"/>
    <x v="1"/>
    <n v="10000"/>
    <n v="16.399132136061851"/>
    <s v="ste-6"/>
    <m/>
    <x v="6"/>
    <s v="LAGA Cameroon"/>
    <x v="0"/>
    <n v="609.78836666666666"/>
  </r>
  <r>
    <d v="2024-12-11T00:00:00"/>
    <s v="Local Transport"/>
    <x v="0"/>
    <x v="3"/>
    <n v="2800"/>
    <n v="4.5917569980973179"/>
    <s v="i69-r"/>
    <m/>
    <x v="7"/>
    <s v="LAGA Cameroon"/>
    <x v="0"/>
    <n v="609.78836666666666"/>
  </r>
  <r>
    <d v="2024-12-11T00:00:00"/>
    <s v="Local Transport"/>
    <x v="0"/>
    <x v="1"/>
    <n v="5000"/>
    <n v="8.1995660680309257"/>
    <s v="Fr-r"/>
    <m/>
    <x v="8"/>
    <s v="LAGA Cameroon"/>
    <x v="0"/>
    <n v="609.78836666666666"/>
  </r>
  <r>
    <d v="2024-12-11T00:00:00"/>
    <s v="Local Transport"/>
    <x v="0"/>
    <x v="3"/>
    <n v="5900"/>
    <n v="9.6754879602764916"/>
    <s v="i46-r"/>
    <n v="7"/>
    <x v="10"/>
    <s v="LAGA Cameroon"/>
    <x v="0"/>
    <n v="609.78836666666666"/>
  </r>
  <r>
    <d v="2024-12-11T00:00:00"/>
    <s v="Drinks with Informant"/>
    <x v="7"/>
    <x v="3"/>
    <n v="4000"/>
    <n v="6.5596528544247397"/>
    <s v="i46-r"/>
    <n v="7"/>
    <x v="10"/>
    <s v="LAGA Cameroon"/>
    <x v="0"/>
    <n v="609.78836666666666"/>
  </r>
  <r>
    <d v="2024-12-11T00:00:00"/>
    <s v="Yaounde-Ebolowa"/>
    <x v="0"/>
    <x v="3"/>
    <n v="2500"/>
    <n v="4.0997830340154628"/>
    <s v="5-i53-6"/>
    <n v="5"/>
    <x v="11"/>
    <s v="LAGA Cameroon"/>
    <x v="0"/>
    <n v="609.78836666666666"/>
  </r>
  <r>
    <d v="2024-12-11T00:00:00"/>
    <s v="Local Transport"/>
    <x v="0"/>
    <x v="3"/>
    <n v="1500"/>
    <n v="2.4598698204092777"/>
    <s v="5-i53-r"/>
    <n v="5"/>
    <x v="11"/>
    <s v="LAGA Cameroon"/>
    <x v="0"/>
    <n v="609.78836666666666"/>
  </r>
  <r>
    <d v="2024-12-11T00:00:00"/>
    <s v="Feeding"/>
    <x v="1"/>
    <x v="3"/>
    <n v="3000"/>
    <n v="4.9197396408185554"/>
    <s v="5-i53-r"/>
    <n v="5"/>
    <x v="11"/>
    <s v="LAGA Cameroon"/>
    <x v="0"/>
    <n v="609.78836666666666"/>
  </r>
  <r>
    <d v="2024-12-11T00:00:00"/>
    <s v="Lodging"/>
    <x v="1"/>
    <x v="3"/>
    <n v="10000"/>
    <n v="16.399132136061851"/>
    <s v="5-i53-7"/>
    <n v="5"/>
    <x v="11"/>
    <s v="LAGA Cameroon"/>
    <x v="0"/>
    <n v="609.78836666666666"/>
  </r>
  <r>
    <d v="2024-12-11T00:00:00"/>
    <s v="Local Transport"/>
    <x v="0"/>
    <x v="4"/>
    <n v="3000"/>
    <n v="4.9197396408185554"/>
    <s v="Ann-r"/>
    <m/>
    <x v="9"/>
    <s v="LAGA Cameroon"/>
    <x v="0"/>
    <n v="609.78836666666666"/>
  </r>
  <r>
    <d v="2024-12-12T00:00:00"/>
    <s v="Phone"/>
    <x v="2"/>
    <x v="0"/>
    <n v="5000"/>
    <n v="8.1995660680309257"/>
    <s v="Phone-92"/>
    <m/>
    <x v="0"/>
    <s v="LAGA Cameroon"/>
    <x v="0"/>
    <n v="609.78836666666666"/>
  </r>
  <r>
    <d v="2024-12-12T00:00:00"/>
    <s v="Phone"/>
    <x v="2"/>
    <x v="1"/>
    <n v="5000"/>
    <n v="8.1995660680309257"/>
    <s v="Phone-93"/>
    <m/>
    <x v="1"/>
    <s v="LAGA Cameroon"/>
    <x v="0"/>
    <n v="609.78836666666666"/>
  </r>
  <r>
    <d v="2024-12-12T00:00:00"/>
    <s v="Phone"/>
    <x v="2"/>
    <x v="3"/>
    <n v="5000"/>
    <n v="8.1995660680309257"/>
    <s v="Phone-94"/>
    <m/>
    <x v="4"/>
    <s v="LAGA Cameroon"/>
    <x v="0"/>
    <n v="609.78836666666666"/>
  </r>
  <r>
    <d v="2024-12-12T00:00:00"/>
    <s v="Phone"/>
    <x v="2"/>
    <x v="3"/>
    <n v="5000"/>
    <n v="8.1995660680309257"/>
    <s v="Phone-95"/>
    <m/>
    <x v="5"/>
    <s v="LAGA Cameroon"/>
    <x v="0"/>
    <n v="609.78836666666666"/>
  </r>
  <r>
    <d v="2024-12-12T00:00:00"/>
    <s v="Phone"/>
    <x v="2"/>
    <x v="4"/>
    <n v="2500"/>
    <n v="4.0997830340154628"/>
    <s v="Phone-96"/>
    <m/>
    <x v="9"/>
    <s v="LAGA Cameroon"/>
    <x v="0"/>
    <n v="609.78836666666666"/>
  </r>
  <r>
    <d v="2024-12-12T00:00:00"/>
    <s v="Phone"/>
    <x v="2"/>
    <x v="1"/>
    <n v="2500"/>
    <n v="4.0997830340154628"/>
    <s v="Phone-97"/>
    <m/>
    <x v="2"/>
    <s v="LAGA Cameroon"/>
    <x v="0"/>
    <n v="609.78836666666666"/>
  </r>
  <r>
    <d v="2024-12-12T00:00:00"/>
    <s v="Phone"/>
    <x v="2"/>
    <x v="1"/>
    <n v="2500"/>
    <n v="4.0997830340154628"/>
    <s v="Phone-98"/>
    <m/>
    <x v="6"/>
    <s v="LAGA Cameroon"/>
    <x v="0"/>
    <n v="609.78836666666666"/>
  </r>
  <r>
    <d v="2024-12-12T00:00:00"/>
    <s v="Phone"/>
    <x v="2"/>
    <x v="1"/>
    <n v="2500"/>
    <n v="4.0997830340154628"/>
    <s v="Phone-99"/>
    <m/>
    <x v="8"/>
    <s v="LAGA Cameroon"/>
    <x v="0"/>
    <n v="609.78836666666666"/>
  </r>
  <r>
    <d v="2024-12-12T00:00:00"/>
    <s v="Phone"/>
    <x v="2"/>
    <x v="3"/>
    <n v="2500"/>
    <n v="4.0997830340154628"/>
    <s v="Phone-100"/>
    <m/>
    <x v="7"/>
    <s v="LAGA Cameroon"/>
    <x v="0"/>
    <n v="609.78836666666666"/>
  </r>
  <r>
    <d v="2024-12-12T00:00:00"/>
    <s v="Phone"/>
    <x v="2"/>
    <x v="3"/>
    <n v="2500"/>
    <n v="4.0997830340154628"/>
    <s v="Phone-101"/>
    <m/>
    <x v="10"/>
    <s v="LAGA Cameroon"/>
    <x v="0"/>
    <n v="609.78836666666666"/>
  </r>
  <r>
    <d v="2024-12-12T00:00:00"/>
    <s v="Phone"/>
    <x v="2"/>
    <x v="3"/>
    <n v="2500"/>
    <n v="4.0997830340154628"/>
    <s v="Phone-102"/>
    <m/>
    <x v="11"/>
    <s v="LAGA Cameroon"/>
    <x v="0"/>
    <n v="609.78836666666666"/>
  </r>
  <r>
    <d v="2024-12-12T00:00:00"/>
    <s v="Phone"/>
    <x v="2"/>
    <x v="2"/>
    <n v="2500"/>
    <n v="4.0997830340154628"/>
    <s v="Phone-103"/>
    <m/>
    <x v="12"/>
    <s v="LAGA Cameroon"/>
    <x v="0"/>
    <n v="609.78836666666666"/>
  </r>
  <r>
    <d v="2024-12-12T00:00:00"/>
    <s v="Phone"/>
    <x v="2"/>
    <x v="2"/>
    <n v="2500"/>
    <n v="4.0997830340154628"/>
    <s v="Phone-104"/>
    <m/>
    <x v="3"/>
    <s v="LAGA Cameroon"/>
    <x v="0"/>
    <n v="609.78836666666666"/>
  </r>
  <r>
    <d v="2024-12-12T00:00:00"/>
    <s v="Electricity Bill Nov"/>
    <x v="10"/>
    <x v="2"/>
    <n v="9917"/>
    <n v="16.263019339332537"/>
    <s v="Hr-Eneo,11"/>
    <m/>
    <x v="3"/>
    <s v="LAGA Cameroon"/>
    <x v="0"/>
    <n v="609.78836666666666"/>
  </r>
  <r>
    <d v="2024-12-12T00:00:00"/>
    <s v="Local Transport"/>
    <x v="0"/>
    <x v="0"/>
    <n v="2700"/>
    <n v="4.4277656767366995"/>
    <s v="arrey-r"/>
    <m/>
    <x v="0"/>
    <s v="LAGA Cameroon"/>
    <x v="0"/>
    <n v="609.78836666666666"/>
  </r>
  <r>
    <d v="2024-12-12T00:00:00"/>
    <s v="Local Transport"/>
    <x v="0"/>
    <x v="1"/>
    <n v="2000"/>
    <n v="3.2798264272123698"/>
    <s v="aim-r"/>
    <m/>
    <x v="1"/>
    <s v="LAGA Cameroon"/>
    <x v="0"/>
    <n v="609.78836666666666"/>
  </r>
  <r>
    <d v="2024-12-12T00:00:00"/>
    <s v="Local Transport"/>
    <x v="0"/>
    <x v="1"/>
    <n v="1700"/>
    <n v="2.7878524631305144"/>
    <s v="Love-r"/>
    <m/>
    <x v="2"/>
    <s v="LAGA Cameroon"/>
    <x v="0"/>
    <n v="609.78836666666666"/>
  </r>
  <r>
    <d v="2024-12-12T00:00:00"/>
    <s v="Local Transport"/>
    <x v="0"/>
    <x v="2"/>
    <n v="3800"/>
    <n v="6.231670211703503"/>
    <s v="Uni-r"/>
    <m/>
    <x v="3"/>
    <s v="LAGA Cameroon"/>
    <x v="0"/>
    <n v="609.78836666666666"/>
  </r>
  <r>
    <d v="2024-12-12T00:00:00"/>
    <s v="Local Transport"/>
    <x v="0"/>
    <x v="2"/>
    <n v="2000"/>
    <n v="3.2798264272123698"/>
    <s v="Reb-r"/>
    <m/>
    <x v="12"/>
    <s v="LAGA Cameroon"/>
    <x v="0"/>
    <n v="609.78836666666666"/>
  </r>
  <r>
    <d v="2024-12-12T00:00:00"/>
    <s v="Local Transport"/>
    <x v="0"/>
    <x v="5"/>
    <n v="2400"/>
    <n v="3.9357917126548441"/>
    <s v="i54-r"/>
    <m/>
    <x v="4"/>
    <s v="LAGA Cameroon"/>
    <x v="0"/>
    <n v="609.78836666666666"/>
  </r>
  <r>
    <d v="2024-12-12T00:00:00"/>
    <s v="Local Transport"/>
    <x v="0"/>
    <x v="5"/>
    <n v="12000"/>
    <n v="19.678958563274222"/>
    <s v="i54-r"/>
    <m/>
    <x v="4"/>
    <s v="LAGA Cameroon"/>
    <x v="0"/>
    <n v="609.78836666666666"/>
  </r>
  <r>
    <d v="2024-12-12T00:00:00"/>
    <s v="Local Transport"/>
    <x v="0"/>
    <x v="3"/>
    <n v="2900"/>
    <n v="4.7557483194579362"/>
    <s v="5-i49-r"/>
    <n v="5"/>
    <x v="5"/>
    <s v="LAGA Cameroon"/>
    <x v="0"/>
    <n v="609.78836666666666"/>
  </r>
  <r>
    <d v="2024-12-12T00:00:00"/>
    <s v="Feeding"/>
    <x v="1"/>
    <x v="3"/>
    <n v="5000"/>
    <n v="8.1995660680309257"/>
    <s v="5-i49-r"/>
    <n v="5"/>
    <x v="5"/>
    <s v="LAGA Cameroon"/>
    <x v="0"/>
    <n v="609.78836666666666"/>
  </r>
  <r>
    <d v="2024-12-12T00:00:00"/>
    <s v="Lodging"/>
    <x v="1"/>
    <x v="3"/>
    <n v="10000"/>
    <n v="16.399132136061851"/>
    <s v="5-i49-8"/>
    <n v="5"/>
    <x v="5"/>
    <s v="LAGA Cameroon"/>
    <x v="0"/>
    <n v="609.78836666666666"/>
  </r>
  <r>
    <d v="2024-12-12T00:00:00"/>
    <s v="Drinks with Informant"/>
    <x v="7"/>
    <x v="3"/>
    <n v="3000"/>
    <n v="4.9197396408185554"/>
    <s v="5-i49-r"/>
    <n v="5"/>
    <x v="5"/>
    <s v="LAGA Cameroon"/>
    <x v="0"/>
    <n v="609.78836666666666"/>
  </r>
  <r>
    <d v="2024-12-12T00:00:00"/>
    <s v="Local Transport"/>
    <x v="0"/>
    <x v="1"/>
    <n v="2000"/>
    <n v="3.2798264272123698"/>
    <s v="ste-r"/>
    <m/>
    <x v="6"/>
    <s v="LAGA Cameroon"/>
    <x v="0"/>
    <n v="609.78836666666666"/>
  </r>
  <r>
    <d v="2024-12-12T00:00:00"/>
    <s v="Feeding"/>
    <x v="1"/>
    <x v="1"/>
    <n v="5000"/>
    <n v="8.1995660680309257"/>
    <s v="ste-r"/>
    <m/>
    <x v="6"/>
    <s v="LAGA Cameroon"/>
    <x v="0"/>
    <n v="609.78836666666666"/>
  </r>
  <r>
    <d v="2024-12-12T00:00:00"/>
    <s v="Ebolowa-Yaoundé"/>
    <x v="0"/>
    <x v="1"/>
    <n v="2500"/>
    <n v="4.0997830340154628"/>
    <s v="ste-7"/>
    <m/>
    <x v="6"/>
    <s v="LAGA Cameroon"/>
    <x v="0"/>
    <n v="609.78836666666666"/>
  </r>
  <r>
    <d v="2024-12-12T00:00:00"/>
    <s v="Local Transport"/>
    <x v="0"/>
    <x v="3"/>
    <n v="2800"/>
    <n v="4.5917569980973179"/>
    <s v="i69-r"/>
    <m/>
    <x v="7"/>
    <s v="LAGA Cameroon"/>
    <x v="0"/>
    <n v="609.78836666666666"/>
  </r>
  <r>
    <d v="2024-12-12T00:00:00"/>
    <s v="Local Transport"/>
    <x v="0"/>
    <x v="1"/>
    <n v="5200"/>
    <n v="8.5275487107521624"/>
    <s v="Fr-r"/>
    <m/>
    <x v="8"/>
    <s v="LAGA Cameroon"/>
    <x v="0"/>
    <n v="609.78836666666666"/>
  </r>
  <r>
    <d v="2024-12-12T00:00:00"/>
    <s v="Local Transport"/>
    <x v="0"/>
    <x v="3"/>
    <n v="9500"/>
    <n v="15.579175529258757"/>
    <s v="i46-r"/>
    <n v="7"/>
    <x v="10"/>
    <s v="LAGA Cameroon"/>
    <x v="0"/>
    <n v="609.78836666666666"/>
  </r>
  <r>
    <d v="2024-12-12T00:00:00"/>
    <s v="Drinks with Informant"/>
    <x v="7"/>
    <x v="3"/>
    <n v="5000"/>
    <n v="8.1995660680309257"/>
    <s v="i46-r"/>
    <n v="7"/>
    <x v="10"/>
    <s v="LAGA Cameroon"/>
    <x v="0"/>
    <n v="609.78836666666666"/>
  </r>
  <r>
    <d v="2024-12-12T00:00:00"/>
    <s v="Local Transport"/>
    <x v="0"/>
    <x v="3"/>
    <n v="1500"/>
    <n v="2.4598698204092777"/>
    <s v="5-i53-r"/>
    <n v="5"/>
    <x v="11"/>
    <s v="LAGA Cameroon"/>
    <x v="0"/>
    <n v="609.78836666666666"/>
  </r>
  <r>
    <d v="2024-12-12T00:00:00"/>
    <s v="Feeding"/>
    <x v="1"/>
    <x v="3"/>
    <n v="3000"/>
    <n v="4.9197396408185554"/>
    <s v="5-i53-r"/>
    <n v="5"/>
    <x v="11"/>
    <s v="LAGA Cameroon"/>
    <x v="0"/>
    <n v="609.78836666666666"/>
  </r>
  <r>
    <d v="2024-12-12T00:00:00"/>
    <s v="Lodging"/>
    <x v="1"/>
    <x v="3"/>
    <n v="10000"/>
    <n v="16.399132136061851"/>
    <s v="5-i53-7"/>
    <n v="5"/>
    <x v="11"/>
    <s v="LAGA Cameroon"/>
    <x v="0"/>
    <n v="609.78836666666666"/>
  </r>
  <r>
    <d v="2024-12-12T00:00:00"/>
    <s v="Drinks with Informant"/>
    <x v="7"/>
    <x v="3"/>
    <n v="1500"/>
    <n v="2.4598698204092777"/>
    <s v="5-i53-r"/>
    <n v="5"/>
    <x v="11"/>
    <s v="LAGA Cameroon"/>
    <x v="0"/>
    <n v="609.78836666666666"/>
  </r>
  <r>
    <d v="2024-12-12T00:00:00"/>
    <s v="Local Transport"/>
    <x v="0"/>
    <x v="4"/>
    <n v="3000"/>
    <n v="4.9197396408185554"/>
    <s v="Ann-r"/>
    <m/>
    <x v="9"/>
    <s v="LAGA Cameroon"/>
    <x v="0"/>
    <n v="609.78836666666666"/>
  </r>
  <r>
    <d v="2024-12-12T00:00:00"/>
    <s v="The Horizon newspaper E"/>
    <x v="6"/>
    <x v="4"/>
    <n v="10000"/>
    <n v="16.399132136061851"/>
    <s v="Ann-r"/>
    <m/>
    <x v="9"/>
    <s v="LAGA Cameroon"/>
    <x v="0"/>
    <n v="609.78836666666666"/>
  </r>
  <r>
    <d v="2024-12-13T00:00:00"/>
    <s v="Phone"/>
    <x v="2"/>
    <x v="0"/>
    <n v="5000"/>
    <n v="8.1995660680309257"/>
    <s v="Phone-105"/>
    <m/>
    <x v="0"/>
    <s v="LAGA Cameroon"/>
    <x v="0"/>
    <n v="609.78836666666666"/>
  </r>
  <r>
    <d v="2024-12-13T00:00:00"/>
    <s v="Phone"/>
    <x v="2"/>
    <x v="1"/>
    <n v="5000"/>
    <n v="8.1995660680309257"/>
    <s v="Phone-106"/>
    <m/>
    <x v="1"/>
    <s v="LAGA Cameroon"/>
    <x v="0"/>
    <n v="609.78836666666666"/>
  </r>
  <r>
    <d v="2024-12-13T00:00:00"/>
    <s v="Phone"/>
    <x v="2"/>
    <x v="3"/>
    <n v="5000"/>
    <n v="8.1995660680309257"/>
    <s v="Phone-107"/>
    <m/>
    <x v="4"/>
    <s v="LAGA Cameroon"/>
    <x v="0"/>
    <n v="609.78836666666666"/>
  </r>
  <r>
    <d v="2024-12-13T00:00:00"/>
    <s v="Phone"/>
    <x v="2"/>
    <x v="3"/>
    <n v="5000"/>
    <n v="8.1995660680309257"/>
    <s v="Phone-108"/>
    <m/>
    <x v="5"/>
    <s v="LAGA Cameroon"/>
    <x v="0"/>
    <n v="609.78836666666666"/>
  </r>
  <r>
    <d v="2024-12-13T00:00:00"/>
    <s v="Phone"/>
    <x v="2"/>
    <x v="4"/>
    <n v="2500"/>
    <n v="4.0997830340154628"/>
    <s v="Phone-109"/>
    <m/>
    <x v="9"/>
    <s v="LAGA Cameroon"/>
    <x v="0"/>
    <n v="609.78836666666666"/>
  </r>
  <r>
    <d v="2024-12-13T00:00:00"/>
    <s v="Phone"/>
    <x v="2"/>
    <x v="1"/>
    <n v="2500"/>
    <n v="4.0997830340154628"/>
    <s v="Phone-110"/>
    <m/>
    <x v="2"/>
    <s v="LAGA Cameroon"/>
    <x v="0"/>
    <n v="609.78836666666666"/>
  </r>
  <r>
    <d v="2024-12-13T00:00:00"/>
    <s v="Phone"/>
    <x v="2"/>
    <x v="1"/>
    <n v="2500"/>
    <n v="4.0997830340154628"/>
    <s v="Phone-111"/>
    <m/>
    <x v="6"/>
    <s v="LAGA Cameroon"/>
    <x v="0"/>
    <n v="609.78836666666666"/>
  </r>
  <r>
    <d v="2024-12-13T00:00:00"/>
    <s v="Phone"/>
    <x v="2"/>
    <x v="1"/>
    <n v="2500"/>
    <n v="4.0997830340154628"/>
    <s v="Phone-112"/>
    <m/>
    <x v="8"/>
    <s v="LAGA Cameroon"/>
    <x v="0"/>
    <n v="609.78836666666666"/>
  </r>
  <r>
    <d v="2024-12-13T00:00:00"/>
    <s v="Phone"/>
    <x v="2"/>
    <x v="3"/>
    <n v="2500"/>
    <n v="4.0997830340154628"/>
    <s v="Phone-113"/>
    <m/>
    <x v="7"/>
    <s v="LAGA Cameroon"/>
    <x v="0"/>
    <n v="609.78836666666666"/>
  </r>
  <r>
    <d v="2024-12-13T00:00:00"/>
    <s v="Phone"/>
    <x v="2"/>
    <x v="3"/>
    <n v="2500"/>
    <n v="4.0997830340154628"/>
    <s v="Phone-114"/>
    <m/>
    <x v="10"/>
    <s v="LAGA Cameroon"/>
    <x v="0"/>
    <n v="609.78836666666666"/>
  </r>
  <r>
    <d v="2024-12-13T00:00:00"/>
    <s v="Phone"/>
    <x v="2"/>
    <x v="3"/>
    <n v="2500"/>
    <n v="4.0997830340154628"/>
    <s v="Phone-115"/>
    <m/>
    <x v="11"/>
    <s v="LAGA Cameroon"/>
    <x v="0"/>
    <n v="609.78836666666666"/>
  </r>
  <r>
    <d v="2024-12-13T00:00:00"/>
    <s v="Phone"/>
    <x v="2"/>
    <x v="2"/>
    <n v="2500"/>
    <n v="4.0997830340154628"/>
    <s v="Phone-116"/>
    <m/>
    <x v="12"/>
    <s v="LAGA Cameroon"/>
    <x v="0"/>
    <n v="609.78836666666666"/>
  </r>
  <r>
    <d v="2024-12-13T00:00:00"/>
    <s v="Phone"/>
    <x v="2"/>
    <x v="2"/>
    <n v="2500"/>
    <n v="4.0997830340154628"/>
    <s v="Phone-117"/>
    <m/>
    <x v="3"/>
    <s v="LAGA Cameroon"/>
    <x v="0"/>
    <n v="609.78836666666666"/>
  </r>
  <r>
    <d v="2024-12-13T00:00:00"/>
    <s v="Listing Fees"/>
    <x v="5"/>
    <x v="1"/>
    <n v="20000"/>
    <n v="32.798264272123703"/>
    <s v="aim-22"/>
    <m/>
    <x v="1"/>
    <s v="LAGA Cameroon"/>
    <x v="0"/>
    <n v="609.78836666666666"/>
  </r>
  <r>
    <d v="2024-12-13T00:00:00"/>
    <s v="Listing Fees"/>
    <x v="5"/>
    <x v="1"/>
    <n v="20000"/>
    <n v="32.798264272123703"/>
    <s v="aim-23"/>
    <m/>
    <x v="1"/>
    <s v="LAGA Cameroon"/>
    <x v="0"/>
    <n v="609.78836666666666"/>
  </r>
  <r>
    <d v="2024-12-13T00:00:00"/>
    <s v="Listing Fees"/>
    <x v="5"/>
    <x v="1"/>
    <n v="20000"/>
    <n v="32.798264272123703"/>
    <s v="aim-24"/>
    <m/>
    <x v="1"/>
    <s v="LAGA Cameroon"/>
    <x v="0"/>
    <n v="609.78836666666666"/>
  </r>
  <r>
    <d v="2024-12-13T00:00:00"/>
    <s v="Listing Fees"/>
    <x v="5"/>
    <x v="1"/>
    <n v="20000"/>
    <n v="32.798264272123703"/>
    <s v="aim-25"/>
    <m/>
    <x v="1"/>
    <s v="LAGA Cameroon"/>
    <x v="0"/>
    <n v="609.78836666666666"/>
  </r>
  <r>
    <d v="2024-12-13T00:00:00"/>
    <s v="Listing Fees"/>
    <x v="5"/>
    <x v="1"/>
    <n v="20000"/>
    <n v="32.798264272123703"/>
    <s v="aim-26"/>
    <m/>
    <x v="1"/>
    <s v="LAGA Cameroon"/>
    <x v="0"/>
    <n v="609.78836666666666"/>
  </r>
  <r>
    <d v="2024-12-13T00:00:00"/>
    <s v="Listing Fees"/>
    <x v="5"/>
    <x v="1"/>
    <n v="20000"/>
    <n v="32.798264272123703"/>
    <s v="aim-27"/>
    <m/>
    <x v="1"/>
    <s v="LAGA Cameroon"/>
    <x v="0"/>
    <n v="609.78836666666666"/>
  </r>
  <r>
    <d v="2024-12-13T00:00:00"/>
    <s v="Listing Fees"/>
    <x v="5"/>
    <x v="1"/>
    <n v="20000"/>
    <n v="32.798264272123703"/>
    <s v="aim-28"/>
    <m/>
    <x v="1"/>
    <s v="LAGA Cameroon"/>
    <x v="0"/>
    <n v="609.78836666666666"/>
  </r>
  <r>
    <d v="2024-12-13T00:00:00"/>
    <s v="Listing Fees"/>
    <x v="5"/>
    <x v="1"/>
    <n v="20000"/>
    <n v="32.798264272123703"/>
    <s v="aim-29"/>
    <m/>
    <x v="1"/>
    <s v="LAGA Cameroon"/>
    <x v="0"/>
    <n v="609.78836666666666"/>
  </r>
  <r>
    <d v="2024-12-13T00:00:00"/>
    <s v="Listing Fees"/>
    <x v="5"/>
    <x v="1"/>
    <n v="20000"/>
    <n v="32.798264272123703"/>
    <s v="aim-30"/>
    <m/>
    <x v="1"/>
    <s v="LAGA Cameroon"/>
    <x v="0"/>
    <n v="609.78836666666666"/>
  </r>
  <r>
    <d v="2024-12-13T00:00:00"/>
    <s v="Listing Fees"/>
    <x v="5"/>
    <x v="1"/>
    <n v="20000"/>
    <n v="32.798264272123703"/>
    <s v="aim-31"/>
    <m/>
    <x v="1"/>
    <s v="LAGA Cameroon"/>
    <x v="0"/>
    <n v="609.78836666666666"/>
  </r>
  <r>
    <d v="2024-12-13T00:00:00"/>
    <s v="Listing Fees"/>
    <x v="5"/>
    <x v="1"/>
    <n v="20000"/>
    <n v="32.798264272123703"/>
    <s v="aim-32"/>
    <m/>
    <x v="1"/>
    <s v="LAGA Cameroon"/>
    <x v="0"/>
    <n v="609.78836666666666"/>
  </r>
  <r>
    <d v="2024-12-13T00:00:00"/>
    <s v="Listing Fees"/>
    <x v="5"/>
    <x v="1"/>
    <n v="20000"/>
    <n v="32.798264272123703"/>
    <s v="aim-33"/>
    <m/>
    <x v="1"/>
    <s v="LAGA Cameroon"/>
    <x v="0"/>
    <n v="609.78836666666666"/>
  </r>
  <r>
    <d v="2024-12-13T00:00:00"/>
    <s v="Listing Fees"/>
    <x v="5"/>
    <x v="1"/>
    <n v="20000"/>
    <n v="32.798264272123703"/>
    <s v="aim-34"/>
    <m/>
    <x v="1"/>
    <s v="LAGA Cameroon"/>
    <x v="0"/>
    <n v="609.78836666666666"/>
  </r>
  <r>
    <d v="2024-12-13T00:00:00"/>
    <s v="Listing Fees"/>
    <x v="5"/>
    <x v="1"/>
    <n v="20000"/>
    <n v="32.798264272123703"/>
    <s v="aim-35"/>
    <m/>
    <x v="1"/>
    <s v="LAGA Cameroon"/>
    <x v="0"/>
    <n v="609.78836666666666"/>
  </r>
  <r>
    <d v="2024-12-13T00:00:00"/>
    <s v="1 Tap"/>
    <x v="4"/>
    <x v="2"/>
    <n v="5000"/>
    <n v="8.1995660680309257"/>
    <s v="Uni-5"/>
    <m/>
    <x v="3"/>
    <s v="LAGA Cameroon"/>
    <x v="0"/>
    <n v="609.78836666666666"/>
  </r>
  <r>
    <d v="2024-12-13T00:00:00"/>
    <s v="Work Payment"/>
    <x v="5"/>
    <x v="2"/>
    <n v="2500"/>
    <n v="4.0997830340154628"/>
    <s v="Uni-6"/>
    <m/>
    <x v="3"/>
    <s v="LAGA Cameroon"/>
    <x v="0"/>
    <n v="609.78836666666666"/>
  </r>
  <r>
    <d v="2024-12-13T00:00:00"/>
    <s v="MTN Mobile Money"/>
    <x v="8"/>
    <x v="2"/>
    <n v="3000"/>
    <n v="4.9197396408185554"/>
    <s v="Reb-r"/>
    <m/>
    <x v="12"/>
    <s v="LAGA Cameroon"/>
    <x v="0"/>
    <n v="609.78836666666666"/>
  </r>
  <r>
    <d v="2024-12-13T00:00:00"/>
    <s v="Local Transport"/>
    <x v="0"/>
    <x v="0"/>
    <n v="2700"/>
    <n v="4.4277656767366995"/>
    <s v="arrey-r"/>
    <m/>
    <x v="0"/>
    <s v="LAGA Cameroon"/>
    <x v="0"/>
    <n v="609.78836666666666"/>
  </r>
  <r>
    <d v="2024-12-13T00:00:00"/>
    <s v="Local Transport"/>
    <x v="0"/>
    <x v="1"/>
    <n v="2700"/>
    <n v="4.4277656767366995"/>
    <s v="aim-r"/>
    <m/>
    <x v="1"/>
    <s v="LAGA Cameroon"/>
    <x v="0"/>
    <n v="609.78836666666666"/>
  </r>
  <r>
    <d v="2024-12-13T00:00:00"/>
    <s v="Local Transport"/>
    <x v="0"/>
    <x v="1"/>
    <n v="2000"/>
    <n v="3.2798264272123698"/>
    <s v="Love-r"/>
    <m/>
    <x v="2"/>
    <s v="LAGA Cameroon"/>
    <x v="0"/>
    <n v="609.78836666666666"/>
  </r>
  <r>
    <d v="2024-12-13T00:00:00"/>
    <s v="Local Transport"/>
    <x v="0"/>
    <x v="2"/>
    <n v="3000"/>
    <n v="4.9197396408185554"/>
    <s v="Uni-r"/>
    <m/>
    <x v="3"/>
    <s v="LAGA Cameroon"/>
    <x v="0"/>
    <n v="609.78836666666666"/>
  </r>
  <r>
    <d v="2024-12-13T00:00:00"/>
    <s v="Local Transport"/>
    <x v="0"/>
    <x v="2"/>
    <n v="2000"/>
    <n v="3.2798264272123698"/>
    <s v="Reb-r"/>
    <m/>
    <x v="12"/>
    <s v="LAGA Cameroon"/>
    <x v="0"/>
    <n v="609.78836666666666"/>
  </r>
  <r>
    <d v="2024-12-13T00:00:00"/>
    <s v="Local Transport"/>
    <x v="0"/>
    <x v="5"/>
    <n v="2400"/>
    <n v="3.9357917126548441"/>
    <s v="i54-r"/>
    <m/>
    <x v="4"/>
    <s v="LAGA Cameroon"/>
    <x v="0"/>
    <n v="609.78836666666666"/>
  </r>
  <r>
    <d v="2024-12-13T00:00:00"/>
    <s v="Nyabissan-adjap"/>
    <x v="0"/>
    <x v="3"/>
    <n v="1500"/>
    <n v="2.4598698204092777"/>
    <s v="5-i49-r"/>
    <n v="5"/>
    <x v="5"/>
    <s v="LAGA Cameroon"/>
    <x v="0"/>
    <n v="609.78836666666666"/>
  </r>
  <r>
    <d v="2024-12-13T00:00:00"/>
    <s v="Adjap-nyabissan"/>
    <x v="0"/>
    <x v="3"/>
    <n v="1500"/>
    <n v="2.4598698204092777"/>
    <s v="5-i49-r"/>
    <n v="5"/>
    <x v="5"/>
    <s v="LAGA Cameroon"/>
    <x v="0"/>
    <n v="609.78836666666666"/>
  </r>
  <r>
    <d v="2024-12-13T00:00:00"/>
    <s v="Local Transport"/>
    <x v="0"/>
    <x v="3"/>
    <n v="2000"/>
    <n v="3.2798264272123698"/>
    <s v="5-i49-r"/>
    <n v="5"/>
    <x v="5"/>
    <s v="LAGA Cameroon"/>
    <x v="0"/>
    <n v="609.78836666666666"/>
  </r>
  <r>
    <d v="2024-12-13T00:00:00"/>
    <s v="Feeding"/>
    <x v="1"/>
    <x v="3"/>
    <n v="5000"/>
    <n v="8.1995660680309257"/>
    <s v="5-i49-r"/>
    <n v="5"/>
    <x v="5"/>
    <s v="LAGA Cameroon"/>
    <x v="0"/>
    <n v="609.78836666666666"/>
  </r>
  <r>
    <d v="2024-12-13T00:00:00"/>
    <s v="Lodging"/>
    <x v="1"/>
    <x v="3"/>
    <n v="10000"/>
    <n v="16.399132136061851"/>
    <s v="5-i49-8"/>
    <n v="5"/>
    <x v="5"/>
    <s v="LAGA Cameroon"/>
    <x v="0"/>
    <n v="609.78836666666666"/>
  </r>
  <r>
    <d v="2024-12-13T00:00:00"/>
    <s v="Drinks with Informant"/>
    <x v="7"/>
    <x v="3"/>
    <n v="2200"/>
    <n v="3.6078090699336069"/>
    <s v="5-i49-r"/>
    <n v="5"/>
    <x v="5"/>
    <s v="LAGA Cameroon"/>
    <x v="0"/>
    <n v="609.78836666666666"/>
  </r>
  <r>
    <d v="2024-12-13T00:00:00"/>
    <s v="Local Transport"/>
    <x v="0"/>
    <x v="1"/>
    <n v="2000"/>
    <n v="3.2798264272123698"/>
    <s v="ste-r"/>
    <m/>
    <x v="6"/>
    <s v="LAGA Cameroon"/>
    <x v="0"/>
    <n v="609.78836666666666"/>
  </r>
  <r>
    <d v="2024-12-13T00:00:00"/>
    <s v="Local Transport"/>
    <x v="0"/>
    <x v="3"/>
    <n v="2800"/>
    <n v="4.5917569980973179"/>
    <s v="i69-r"/>
    <m/>
    <x v="7"/>
    <s v="LAGA Cameroon"/>
    <x v="0"/>
    <n v="609.78836666666666"/>
  </r>
  <r>
    <d v="2024-12-13T00:00:00"/>
    <s v="Local Transport"/>
    <x v="0"/>
    <x v="1"/>
    <n v="5200"/>
    <n v="8.5275487107521624"/>
    <s v="Fr-r"/>
    <m/>
    <x v="8"/>
    <s v="LAGA Cameroon"/>
    <x v="0"/>
    <n v="609.78836666666666"/>
  </r>
  <r>
    <d v="2024-12-13T00:00:00"/>
    <s v="Local Transport"/>
    <x v="0"/>
    <x v="3"/>
    <n v="1800"/>
    <n v="2.9518437844911332"/>
    <s v="i46-r"/>
    <n v="7"/>
    <x v="10"/>
    <s v="LAGA Cameroon"/>
    <x v="0"/>
    <n v="609.78836666666666"/>
  </r>
  <r>
    <d v="2024-12-13T00:00:00"/>
    <s v="Local Transport"/>
    <x v="0"/>
    <x v="3"/>
    <n v="1500"/>
    <n v="2.4598698204092777"/>
    <s v="5-i53-r"/>
    <n v="5"/>
    <x v="11"/>
    <s v="LAGA Cameroon"/>
    <x v="0"/>
    <n v="609.78836666666666"/>
  </r>
  <r>
    <d v="2024-12-13T00:00:00"/>
    <s v="Feeding"/>
    <x v="1"/>
    <x v="3"/>
    <n v="3000"/>
    <n v="4.9197396408185554"/>
    <s v="5-i53-r"/>
    <n v="5"/>
    <x v="11"/>
    <s v="LAGA Cameroon"/>
    <x v="0"/>
    <n v="609.78836666666666"/>
  </r>
  <r>
    <d v="2024-12-13T00:00:00"/>
    <s v="Lodging"/>
    <x v="1"/>
    <x v="3"/>
    <n v="10000"/>
    <n v="16.399132136061851"/>
    <s v="5-i53-7"/>
    <n v="5"/>
    <x v="11"/>
    <s v="LAGA Cameroon"/>
    <x v="0"/>
    <n v="609.78836666666666"/>
  </r>
  <r>
    <d v="2024-12-13T00:00:00"/>
    <s v="Drinks with Informant"/>
    <x v="7"/>
    <x v="3"/>
    <n v="1500"/>
    <n v="2.4598698204092777"/>
    <s v="5-i53-r"/>
    <n v="5"/>
    <x v="11"/>
    <s v="LAGA Cameroon"/>
    <x v="0"/>
    <n v="609.78836666666666"/>
  </r>
  <r>
    <d v="2024-12-13T00:00:00"/>
    <s v="Local Transport"/>
    <x v="0"/>
    <x v="4"/>
    <n v="3000"/>
    <n v="4.9197396408185554"/>
    <s v="Ann-r"/>
    <m/>
    <x v="9"/>
    <s v="LAGA Cameroon"/>
    <x v="0"/>
    <n v="609.78836666666666"/>
  </r>
  <r>
    <d v="2024-12-14T00:00:00"/>
    <s v="Phone"/>
    <x v="2"/>
    <x v="0"/>
    <n v="5000"/>
    <n v="8.1995660680309257"/>
    <s v="Phone-118"/>
    <m/>
    <x v="0"/>
    <s v="LAGA Cameroon"/>
    <x v="0"/>
    <n v="609.78836666666666"/>
  </r>
  <r>
    <d v="2024-12-14T00:00:00"/>
    <s v="Phone"/>
    <x v="2"/>
    <x v="1"/>
    <n v="5000"/>
    <n v="8.1995660680309257"/>
    <s v="Phone-119"/>
    <m/>
    <x v="1"/>
    <s v="LAGA Cameroon"/>
    <x v="0"/>
    <n v="609.78836666666666"/>
  </r>
  <r>
    <d v="2024-12-14T00:00:00"/>
    <s v="Phone"/>
    <x v="2"/>
    <x v="3"/>
    <n v="5000"/>
    <n v="8.1995660680309257"/>
    <s v="Phone-120"/>
    <m/>
    <x v="4"/>
    <s v="LAGA Cameroon"/>
    <x v="0"/>
    <n v="609.78836666666666"/>
  </r>
  <r>
    <d v="2024-12-14T00:00:00"/>
    <s v="Phone"/>
    <x v="2"/>
    <x v="3"/>
    <n v="5000"/>
    <n v="8.1995660680309257"/>
    <s v="Phone-121"/>
    <m/>
    <x v="5"/>
    <s v="LAGA Cameroon"/>
    <x v="0"/>
    <n v="609.78836666666666"/>
  </r>
  <r>
    <d v="2024-12-14T00:00:00"/>
    <s v="Phone"/>
    <x v="2"/>
    <x v="4"/>
    <n v="2500"/>
    <n v="4.0997830340154628"/>
    <s v="Phone-122"/>
    <m/>
    <x v="9"/>
    <s v="LAGA Cameroon"/>
    <x v="0"/>
    <n v="609.78836666666666"/>
  </r>
  <r>
    <d v="2024-12-14T00:00:00"/>
    <s v="Phone"/>
    <x v="2"/>
    <x v="2"/>
    <n v="2500"/>
    <n v="4.0997830340154628"/>
    <s v="Phone-123"/>
    <m/>
    <x v="3"/>
    <s v="LAGA Cameroon"/>
    <x v="0"/>
    <n v="609.78836666666666"/>
  </r>
  <r>
    <d v="2024-12-14T00:00:00"/>
    <s v="Local Transport"/>
    <x v="0"/>
    <x v="0"/>
    <n v="2700"/>
    <n v="4.4277656767366995"/>
    <s v="arrey-r"/>
    <m/>
    <x v="0"/>
    <s v="LAGA Cameroon"/>
    <x v="0"/>
    <n v="609.78836666666666"/>
  </r>
  <r>
    <d v="2024-12-14T00:00:00"/>
    <s v="Local Transport"/>
    <x v="0"/>
    <x v="1"/>
    <n v="1900"/>
    <n v="3.1158351058517515"/>
    <s v="Love-r"/>
    <m/>
    <x v="2"/>
    <s v="LAGA Cameroon"/>
    <x v="0"/>
    <n v="609.78836666666666"/>
  </r>
  <r>
    <d v="2024-12-14T00:00:00"/>
    <s v="Local Transport"/>
    <x v="0"/>
    <x v="2"/>
    <n v="3000"/>
    <n v="4.9197396408185554"/>
    <s v="Uni-r"/>
    <m/>
    <x v="3"/>
    <s v="LAGA Cameroon"/>
    <x v="0"/>
    <n v="609.78836666666666"/>
  </r>
  <r>
    <d v="2024-12-14T00:00:00"/>
    <s v="Local Transport"/>
    <x v="0"/>
    <x v="2"/>
    <n v="2000"/>
    <n v="3.2798264272123698"/>
    <s v="Reb-r"/>
    <m/>
    <x v="12"/>
    <s v="LAGA Cameroon"/>
    <x v="0"/>
    <n v="609.78836666666666"/>
  </r>
  <r>
    <d v="2024-12-14T00:00:00"/>
    <s v="Local Transport"/>
    <x v="0"/>
    <x v="5"/>
    <n v="2400"/>
    <n v="3.9357917126548441"/>
    <s v="i54-r"/>
    <m/>
    <x v="4"/>
    <s v="LAGA Cameroon"/>
    <x v="0"/>
    <n v="609.78836666666666"/>
  </r>
  <r>
    <d v="2024-12-14T00:00:00"/>
    <s v="Nyabissa-meyo centre "/>
    <x v="0"/>
    <x v="3"/>
    <n v="4000"/>
    <n v="6.5596528544247397"/>
    <s v="5-i49-r"/>
    <n v="5"/>
    <x v="5"/>
    <s v="LAGA Cameroon"/>
    <x v="0"/>
    <n v="609.78836666666666"/>
  </r>
  <r>
    <d v="2024-12-14T00:00:00"/>
    <s v="Meyo centre-ebolowa"/>
    <x v="0"/>
    <x v="3"/>
    <n v="2000"/>
    <n v="3.2798264272123698"/>
    <s v="5-i49-r"/>
    <n v="5"/>
    <x v="5"/>
    <s v="LAGA Cameroon"/>
    <x v="0"/>
    <n v="609.78836666666666"/>
  </r>
  <r>
    <d v="2024-12-14T00:00:00"/>
    <s v="Ebolowa-Yaounde"/>
    <x v="0"/>
    <x v="3"/>
    <n v="2500"/>
    <n v="4.0997830340154628"/>
    <s v="5-i49-9"/>
    <n v="5"/>
    <x v="5"/>
    <s v="LAGA Cameroon"/>
    <x v="0"/>
    <n v="609.78836666666666"/>
  </r>
  <r>
    <d v="2024-12-14T00:00:00"/>
    <s v="Local Transport"/>
    <x v="0"/>
    <x v="3"/>
    <n v="2000"/>
    <n v="3.2798264272123698"/>
    <s v="5-i49-r"/>
    <n v="5"/>
    <x v="5"/>
    <s v="LAGA Cameroon"/>
    <x v="0"/>
    <n v="609.78836666666666"/>
  </r>
  <r>
    <d v="2024-12-14T00:00:00"/>
    <s v="Feeding"/>
    <x v="1"/>
    <x v="3"/>
    <n v="5000"/>
    <n v="8.1995660680309257"/>
    <s v="5-i49-r"/>
    <n v="5"/>
    <x v="5"/>
    <s v="LAGA Cameroon"/>
    <x v="0"/>
    <n v="609.78836666666666"/>
  </r>
  <r>
    <d v="2024-12-14T00:00:00"/>
    <s v="Local Transport"/>
    <x v="0"/>
    <x v="1"/>
    <n v="2000"/>
    <n v="3.2798264272123698"/>
    <s v="ste-r"/>
    <m/>
    <x v="6"/>
    <s v="LAGA Cameroon"/>
    <x v="0"/>
    <n v="609.78836666666666"/>
  </r>
  <r>
    <d v="2024-12-14T00:00:00"/>
    <s v="Local Transport"/>
    <x v="0"/>
    <x v="3"/>
    <n v="2800"/>
    <n v="4.5917569980973179"/>
    <s v="i69-r"/>
    <m/>
    <x v="7"/>
    <s v="LAGA Cameroon"/>
    <x v="0"/>
    <n v="609.78836666666666"/>
  </r>
  <r>
    <d v="2024-12-14T00:00:00"/>
    <s v="Local Transport"/>
    <x v="0"/>
    <x v="1"/>
    <n v="2000"/>
    <n v="3.2798264272123698"/>
    <s v="Fr-r"/>
    <m/>
    <x v="8"/>
    <s v="LAGA Cameroon"/>
    <x v="0"/>
    <n v="609.78836666666666"/>
  </r>
  <r>
    <d v="2024-12-14T00:00:00"/>
    <s v="Local Transport"/>
    <x v="0"/>
    <x v="3"/>
    <n v="1800"/>
    <n v="2.9518437844911332"/>
    <s v="i46-r"/>
    <n v="7"/>
    <x v="10"/>
    <s v="LAGA Cameroon"/>
    <x v="0"/>
    <n v="609.78836666666666"/>
  </r>
  <r>
    <d v="2024-12-14T00:00:00"/>
    <s v="Ebolowa-Yaounde"/>
    <x v="0"/>
    <x v="3"/>
    <n v="2500"/>
    <n v="4.0997830340154628"/>
    <s v="5-i53-8"/>
    <n v="5"/>
    <x v="11"/>
    <s v="LAGA Cameroon"/>
    <x v="0"/>
    <n v="609.78836666666666"/>
  </r>
  <r>
    <d v="2024-12-14T00:00:00"/>
    <s v="Local Transport"/>
    <x v="0"/>
    <x v="3"/>
    <n v="1500"/>
    <n v="2.4598698204092777"/>
    <s v="5-i53-r"/>
    <n v="5"/>
    <x v="11"/>
    <s v="LAGA Cameroon"/>
    <x v="0"/>
    <n v="609.78836666666666"/>
  </r>
  <r>
    <d v="2024-12-14T00:00:00"/>
    <s v="Feeding"/>
    <x v="1"/>
    <x v="3"/>
    <n v="3000"/>
    <n v="4.9197396408185554"/>
    <s v="5-i53-r"/>
    <n v="5"/>
    <x v="11"/>
    <s v="LAGA Cameroon"/>
    <x v="0"/>
    <n v="609.78836666666666"/>
  </r>
  <r>
    <d v="2024-12-15T00:00:00"/>
    <s v="Local Transport"/>
    <x v="0"/>
    <x v="2"/>
    <n v="3800"/>
    <n v="6.231670211703503"/>
    <s v="Uni-r"/>
    <m/>
    <x v="3"/>
    <s v="LAGA Cameroon"/>
    <x v="0"/>
    <n v="609.78836666666666"/>
  </r>
  <r>
    <d v="2024-12-15T00:00:00"/>
    <s v="Local Transport"/>
    <x v="0"/>
    <x v="5"/>
    <n v="2400"/>
    <n v="3.9357917126548441"/>
    <s v="i54-r"/>
    <m/>
    <x v="4"/>
    <s v="LAGA Cameroon"/>
    <x v="0"/>
    <n v="609.78836666666666"/>
  </r>
  <r>
    <d v="2024-12-16T00:00:00"/>
    <s v="Phone"/>
    <x v="2"/>
    <x v="0"/>
    <n v="5000"/>
    <n v="8.1995660680309257"/>
    <s v="Phone-124"/>
    <m/>
    <x v="0"/>
    <s v="LAGA Cameroon"/>
    <x v="0"/>
    <n v="609.78836666666666"/>
  </r>
  <r>
    <d v="2024-12-16T00:00:00"/>
    <s v="Phone"/>
    <x v="2"/>
    <x v="1"/>
    <n v="5000"/>
    <n v="8.1995660680309257"/>
    <s v="Phone-125"/>
    <m/>
    <x v="1"/>
    <s v="LAGA Cameroon"/>
    <x v="0"/>
    <n v="609.78836666666666"/>
  </r>
  <r>
    <d v="2024-12-16T00:00:00"/>
    <s v="Phone"/>
    <x v="2"/>
    <x v="3"/>
    <n v="5000"/>
    <n v="8.1995660680309257"/>
    <s v="Phone-126"/>
    <m/>
    <x v="4"/>
    <s v="LAGA Cameroon"/>
    <x v="0"/>
    <n v="609.78836666666666"/>
  </r>
  <r>
    <d v="2024-12-16T00:00:00"/>
    <s v="Phone"/>
    <x v="2"/>
    <x v="3"/>
    <n v="5000"/>
    <n v="8.1995660680309257"/>
    <s v="Phone-127"/>
    <m/>
    <x v="5"/>
    <s v="LAGA Cameroon"/>
    <x v="0"/>
    <n v="609.78836666666666"/>
  </r>
  <r>
    <d v="2024-12-16T00:00:00"/>
    <s v="Phone"/>
    <x v="2"/>
    <x v="4"/>
    <n v="2500"/>
    <n v="4.0997830340154628"/>
    <s v="Phone-128"/>
    <m/>
    <x v="9"/>
    <s v="LAGA Cameroon"/>
    <x v="0"/>
    <n v="609.78836666666666"/>
  </r>
  <r>
    <d v="2024-12-16T00:00:00"/>
    <s v="Phone"/>
    <x v="2"/>
    <x v="1"/>
    <n v="2500"/>
    <n v="4.0997830340154628"/>
    <s v="Phone-129"/>
    <m/>
    <x v="2"/>
    <s v="LAGA Cameroon"/>
    <x v="0"/>
    <n v="609.78836666666666"/>
  </r>
  <r>
    <d v="2024-12-16T00:00:00"/>
    <s v="Phone"/>
    <x v="2"/>
    <x v="1"/>
    <n v="2500"/>
    <n v="4.0997830340154628"/>
    <s v="Phone-130"/>
    <m/>
    <x v="6"/>
    <s v="LAGA Cameroon"/>
    <x v="0"/>
    <n v="609.78836666666666"/>
  </r>
  <r>
    <d v="2024-12-16T00:00:00"/>
    <s v="Phone"/>
    <x v="2"/>
    <x v="1"/>
    <n v="2500"/>
    <n v="4.0997830340154628"/>
    <s v="Phone-131"/>
    <m/>
    <x v="8"/>
    <s v="LAGA Cameroon"/>
    <x v="0"/>
    <n v="609.78836666666666"/>
  </r>
  <r>
    <d v="2024-12-16T00:00:00"/>
    <s v="Phone"/>
    <x v="2"/>
    <x v="3"/>
    <n v="2500"/>
    <n v="4.0997830340154628"/>
    <s v="Phone-132"/>
    <m/>
    <x v="7"/>
    <s v="LAGA Cameroon"/>
    <x v="0"/>
    <n v="609.78836666666666"/>
  </r>
  <r>
    <d v="2024-12-16T00:00:00"/>
    <s v="Phone"/>
    <x v="2"/>
    <x v="3"/>
    <n v="2500"/>
    <n v="4.0997830340154628"/>
    <s v="Phone-133"/>
    <m/>
    <x v="10"/>
    <s v="LAGA Cameroon"/>
    <x v="0"/>
    <n v="609.78836666666666"/>
  </r>
  <r>
    <d v="2024-12-16T00:00:00"/>
    <s v="Phone"/>
    <x v="2"/>
    <x v="3"/>
    <n v="2500"/>
    <n v="4.0997830340154628"/>
    <s v="Phone-134"/>
    <m/>
    <x v="11"/>
    <s v="LAGA Cameroon"/>
    <x v="0"/>
    <n v="609.78836666666666"/>
  </r>
  <r>
    <d v="2024-12-16T00:00:00"/>
    <s v="Phone"/>
    <x v="2"/>
    <x v="2"/>
    <n v="2500"/>
    <n v="4.0997830340154628"/>
    <s v="Phone-135"/>
    <m/>
    <x v="12"/>
    <s v="LAGA Cameroon"/>
    <x v="0"/>
    <n v="609.78836666666666"/>
  </r>
  <r>
    <d v="2024-12-16T00:00:00"/>
    <s v="Phone"/>
    <x v="2"/>
    <x v="2"/>
    <n v="2500"/>
    <n v="4.0997830340154628"/>
    <s v="Phone-136"/>
    <m/>
    <x v="3"/>
    <s v="LAGA Cameroon"/>
    <x v="0"/>
    <n v="609.78836666666666"/>
  </r>
  <r>
    <d v="2024-12-16T00:00:00"/>
    <s v="Internet"/>
    <x v="13"/>
    <x v="2"/>
    <n v="50829"/>
    <n v="83.355148734388777"/>
    <s v="Hr-Camtel 11"/>
    <m/>
    <x v="3"/>
    <s v="LAGA Cameroon"/>
    <x v="0"/>
    <n v="609.78836666666666"/>
  </r>
  <r>
    <d v="2024-12-16T00:00:00"/>
    <s v="Office Cleaning"/>
    <x v="5"/>
    <x v="2"/>
    <n v="12000"/>
    <n v="19.678958563274222"/>
    <s v="Uni-7"/>
    <m/>
    <x v="3"/>
    <s v="LAGA Cameroon"/>
    <x v="0"/>
    <n v="609.78836666666666"/>
  </r>
  <r>
    <d v="2024-12-16T00:00:00"/>
    <s v="Local Transport"/>
    <x v="0"/>
    <x v="0"/>
    <n v="2700"/>
    <n v="4.4277656767366995"/>
    <s v="arrey-r"/>
    <m/>
    <x v="0"/>
    <s v="LAGA Cameroon"/>
    <x v="0"/>
    <n v="609.78836666666666"/>
  </r>
  <r>
    <d v="2024-12-16T00:00:00"/>
    <s v="Local Transport"/>
    <x v="0"/>
    <x v="1"/>
    <n v="2000"/>
    <n v="3.2798264272123698"/>
    <s v="aim-r"/>
    <m/>
    <x v="1"/>
    <s v="LAGA Cameroon"/>
    <x v="0"/>
    <n v="609.78836666666666"/>
  </r>
  <r>
    <d v="2024-12-16T00:00:00"/>
    <s v="Local Transport"/>
    <x v="0"/>
    <x v="5"/>
    <n v="1900"/>
    <n v="3.1158351058517515"/>
    <s v="Love-r"/>
    <m/>
    <x v="2"/>
    <s v="LAGA Cameroon"/>
    <x v="0"/>
    <n v="609.78836666666666"/>
  </r>
  <r>
    <d v="2024-12-16T00:00:00"/>
    <s v="Local Transport"/>
    <x v="0"/>
    <x v="2"/>
    <n v="3800"/>
    <n v="6.231670211703503"/>
    <s v="Uni-r"/>
    <m/>
    <x v="3"/>
    <s v="LAGA Cameroon"/>
    <x v="0"/>
    <n v="609.78836666666666"/>
  </r>
  <r>
    <d v="2024-12-16T00:00:00"/>
    <s v="Local Transport"/>
    <x v="0"/>
    <x v="2"/>
    <n v="3500"/>
    <n v="5.739696247621648"/>
    <s v="Reb-r"/>
    <m/>
    <x v="12"/>
    <s v="LAGA Cameroon"/>
    <x v="0"/>
    <n v="609.78836666666666"/>
  </r>
  <r>
    <d v="2024-12-16T00:00:00"/>
    <s v="Local Transport"/>
    <x v="0"/>
    <x v="5"/>
    <n v="3100"/>
    <n v="5.0837309621791738"/>
    <s v="i54-r"/>
    <m/>
    <x v="4"/>
    <s v="LAGA Cameroon"/>
    <x v="0"/>
    <n v="609.78836666666666"/>
  </r>
  <r>
    <d v="2024-12-16T00:00:00"/>
    <s v="Local Transport"/>
    <x v="0"/>
    <x v="3"/>
    <n v="3200"/>
    <n v="5.2477222835397921"/>
    <s v="i49-r"/>
    <m/>
    <x v="5"/>
    <s v="LAGA Cameroon"/>
    <x v="0"/>
    <n v="609.78836666666666"/>
  </r>
  <r>
    <d v="2024-12-16T00:00:00"/>
    <s v="Local Transport"/>
    <x v="0"/>
    <x v="1"/>
    <n v="2000"/>
    <n v="3.2798264272123698"/>
    <s v="ste-r"/>
    <m/>
    <x v="6"/>
    <s v="LAGA Cameroon"/>
    <x v="0"/>
    <n v="609.78836666666666"/>
  </r>
  <r>
    <d v="2024-12-16T00:00:00"/>
    <s v="Local Transport"/>
    <x v="0"/>
    <x v="3"/>
    <n v="2800"/>
    <n v="4.5917569980973179"/>
    <s v="i69-r"/>
    <m/>
    <x v="7"/>
    <s v="LAGA Cameroon"/>
    <x v="0"/>
    <n v="609.78836666666666"/>
  </r>
  <r>
    <d v="2024-12-16T00:00:00"/>
    <s v="Local Transport"/>
    <x v="0"/>
    <x v="1"/>
    <n v="2000"/>
    <n v="3.2798264272123698"/>
    <s v="Fr-r"/>
    <m/>
    <x v="8"/>
    <s v="LAGA Cameroon"/>
    <x v="0"/>
    <n v="609.78836666666666"/>
  </r>
  <r>
    <d v="2024-12-16T00:00:00"/>
    <s v="Local Transport"/>
    <x v="0"/>
    <x v="3"/>
    <n v="1800"/>
    <n v="2.9518437844911332"/>
    <s v="i46-r"/>
    <n v="7"/>
    <x v="10"/>
    <s v="LAGA Cameroon"/>
    <x v="0"/>
    <n v="609.78836666666666"/>
  </r>
  <r>
    <d v="2024-12-16T00:00:00"/>
    <s v="Local Transport"/>
    <x v="0"/>
    <x v="3"/>
    <n v="1900"/>
    <n v="3.1158351058517515"/>
    <s v="-i53-r"/>
    <m/>
    <x v="11"/>
    <s v="LAGA Cameroon"/>
    <x v="0"/>
    <n v="609.78836666666666"/>
  </r>
  <r>
    <d v="2024-12-16T00:00:00"/>
    <s v="Local Transport"/>
    <x v="0"/>
    <x v="4"/>
    <n v="3000"/>
    <n v="4.9197396408185554"/>
    <s v="Ann-r"/>
    <m/>
    <x v="9"/>
    <s v="LAGA Cameroon"/>
    <x v="0"/>
    <n v="609.78836666666666"/>
  </r>
  <r>
    <d v="2024-12-16T00:00:00"/>
    <s v="Newspaper"/>
    <x v="4"/>
    <x v="4"/>
    <n v="5200"/>
    <n v="8.5275487107521624"/>
    <s v="Ann-2"/>
    <m/>
    <x v="9"/>
    <s v="LAGA Cameroon"/>
    <x v="0"/>
    <n v="609.78836666666666"/>
  </r>
  <r>
    <d v="2024-12-17T00:00:00"/>
    <s v="Phone"/>
    <x v="2"/>
    <x v="0"/>
    <n v="5000"/>
    <n v="8.1995660680309257"/>
    <s v="Phone-137"/>
    <m/>
    <x v="0"/>
    <s v="LAGA Cameroon"/>
    <x v="0"/>
    <n v="609.78836666666666"/>
  </r>
  <r>
    <d v="2024-12-17T00:00:00"/>
    <s v="Phone"/>
    <x v="2"/>
    <x v="1"/>
    <n v="5000"/>
    <n v="8.1995660680309257"/>
    <s v="Phone-138"/>
    <m/>
    <x v="1"/>
    <s v="LAGA Cameroon"/>
    <x v="0"/>
    <n v="609.78836666666666"/>
  </r>
  <r>
    <d v="2024-12-17T00:00:00"/>
    <s v="Phone"/>
    <x v="2"/>
    <x v="3"/>
    <n v="5000"/>
    <n v="8.1995660680309257"/>
    <s v="Phone-139"/>
    <m/>
    <x v="4"/>
    <s v="LAGA Cameroon"/>
    <x v="0"/>
    <n v="609.78836666666666"/>
  </r>
  <r>
    <d v="2024-12-17T00:00:00"/>
    <s v="Phone"/>
    <x v="2"/>
    <x v="3"/>
    <n v="5000"/>
    <n v="8.1995660680309257"/>
    <s v="Phone-140"/>
    <m/>
    <x v="5"/>
    <s v="LAGA Cameroon"/>
    <x v="0"/>
    <n v="609.78836666666666"/>
  </r>
  <r>
    <d v="2024-12-17T00:00:00"/>
    <s v="Phone"/>
    <x v="2"/>
    <x v="4"/>
    <n v="2500"/>
    <n v="4.0997830340154628"/>
    <s v="Phone-141"/>
    <m/>
    <x v="9"/>
    <s v="LAGA Cameroon"/>
    <x v="0"/>
    <n v="609.78836666666666"/>
  </r>
  <r>
    <d v="2024-12-17T00:00:00"/>
    <s v="Phone"/>
    <x v="2"/>
    <x v="1"/>
    <n v="2500"/>
    <n v="4.0997830340154628"/>
    <s v="Phone-142"/>
    <m/>
    <x v="2"/>
    <s v="LAGA Cameroon"/>
    <x v="0"/>
    <n v="609.78836666666666"/>
  </r>
  <r>
    <d v="2024-12-17T00:00:00"/>
    <s v="Phone"/>
    <x v="2"/>
    <x v="1"/>
    <n v="2500"/>
    <n v="4.0997830340154628"/>
    <s v="Phone-143"/>
    <m/>
    <x v="6"/>
    <s v="LAGA Cameroon"/>
    <x v="0"/>
    <n v="609.78836666666666"/>
  </r>
  <r>
    <d v="2024-12-17T00:00:00"/>
    <s v="Phone"/>
    <x v="2"/>
    <x v="1"/>
    <n v="2500"/>
    <n v="4.0997830340154628"/>
    <s v="Phone-144"/>
    <m/>
    <x v="8"/>
    <s v="LAGA Cameroon"/>
    <x v="0"/>
    <n v="609.78836666666666"/>
  </r>
  <r>
    <d v="2024-12-17T00:00:00"/>
    <s v="Phone"/>
    <x v="2"/>
    <x v="3"/>
    <n v="2500"/>
    <n v="4.0997830340154628"/>
    <s v="Phone-145"/>
    <m/>
    <x v="7"/>
    <s v="LAGA Cameroon"/>
    <x v="0"/>
    <n v="609.78836666666666"/>
  </r>
  <r>
    <d v="2024-12-17T00:00:00"/>
    <s v="Phone"/>
    <x v="2"/>
    <x v="3"/>
    <n v="2500"/>
    <n v="4.0997830340154628"/>
    <s v="Phone-146"/>
    <m/>
    <x v="10"/>
    <s v="LAGA Cameroon"/>
    <x v="0"/>
    <n v="609.78836666666666"/>
  </r>
  <r>
    <d v="2024-12-17T00:00:00"/>
    <s v="Phone"/>
    <x v="2"/>
    <x v="3"/>
    <n v="2500"/>
    <n v="4.0997830340154628"/>
    <s v="Phone-147"/>
    <m/>
    <x v="11"/>
    <s v="LAGA Cameroon"/>
    <x v="0"/>
    <n v="609.78836666666666"/>
  </r>
  <r>
    <d v="2024-12-17T00:00:00"/>
    <s v="Phone"/>
    <x v="2"/>
    <x v="2"/>
    <n v="2500"/>
    <n v="4.0997830340154628"/>
    <s v="Phone-148"/>
    <m/>
    <x v="12"/>
    <s v="LAGA Cameroon"/>
    <x v="0"/>
    <n v="609.78836666666666"/>
  </r>
  <r>
    <d v="2024-12-17T00:00:00"/>
    <s v="Phone"/>
    <x v="2"/>
    <x v="2"/>
    <n v="2500"/>
    <n v="4.0997830340154628"/>
    <s v="Phone-149"/>
    <m/>
    <x v="3"/>
    <s v="LAGA Cameroon"/>
    <x v="0"/>
    <n v="609.78836666666666"/>
  </r>
  <r>
    <d v="2024-12-17T00:00:00"/>
    <s v="Local Transport"/>
    <x v="0"/>
    <x v="0"/>
    <n v="2700"/>
    <n v="4.4277656767366995"/>
    <s v="arrey-r"/>
    <m/>
    <x v="0"/>
    <s v="LAGA Cameroon"/>
    <x v="0"/>
    <n v="609.78836666666666"/>
  </r>
  <r>
    <d v="2024-12-17T00:00:00"/>
    <s v="Hired Taxi"/>
    <x v="0"/>
    <x v="0"/>
    <n v="3500"/>
    <n v="5.739696247621648"/>
    <s v="arrey-r"/>
    <m/>
    <x v="0"/>
    <s v="LAGA Cameroon"/>
    <x v="0"/>
    <n v="609.78836666666666"/>
  </r>
  <r>
    <d v="2024-12-17T00:00:00"/>
    <s v="Local Transport"/>
    <x v="0"/>
    <x v="1"/>
    <n v="3050"/>
    <n v="5.0017353014988641"/>
    <s v="aim-r"/>
    <m/>
    <x v="1"/>
    <s v="LAGA Cameroon"/>
    <x v="0"/>
    <n v="609.78836666666666"/>
  </r>
  <r>
    <d v="2024-12-17T00:00:00"/>
    <s v="Local Transport"/>
    <x v="0"/>
    <x v="5"/>
    <n v="3150"/>
    <n v="5.1657266228594825"/>
    <s v="Love-r"/>
    <m/>
    <x v="2"/>
    <s v="LAGA Cameroon"/>
    <x v="0"/>
    <n v="609.78836666666666"/>
  </r>
  <r>
    <d v="2024-12-17T00:00:00"/>
    <s v="Local Transport"/>
    <x v="0"/>
    <x v="2"/>
    <n v="3000"/>
    <n v="4.9197396408185554"/>
    <s v="Uni-r"/>
    <m/>
    <x v="3"/>
    <s v="LAGA Cameroon"/>
    <x v="0"/>
    <n v="609.78836666666666"/>
  </r>
  <r>
    <d v="2024-12-17T00:00:00"/>
    <s v="Local Transport"/>
    <x v="0"/>
    <x v="2"/>
    <n v="3000"/>
    <n v="4.9197396408185554"/>
    <s v="Reb-r"/>
    <m/>
    <x v="12"/>
    <s v="LAGA Cameroon"/>
    <x v="0"/>
    <n v="609.78836666666666"/>
  </r>
  <r>
    <d v="2024-12-17T00:00:00"/>
    <s v="Local Transport"/>
    <x v="0"/>
    <x v="5"/>
    <n v="2750"/>
    <n v="4.5097613374170091"/>
    <s v="i54-r"/>
    <m/>
    <x v="4"/>
    <s v="LAGA Cameroon"/>
    <x v="0"/>
    <n v="609.78836666666666"/>
  </r>
  <r>
    <d v="2024-12-17T00:00:00"/>
    <s v="Local Transport"/>
    <x v="0"/>
    <x v="3"/>
    <n v="3700"/>
    <n v="6.0676788903428847"/>
    <s v="i49-r"/>
    <m/>
    <x v="5"/>
    <s v="LAGA Cameroon"/>
    <x v="0"/>
    <n v="609.78836666666666"/>
  </r>
  <r>
    <d v="2024-12-17T00:00:00"/>
    <s v="Local Transport"/>
    <x v="0"/>
    <x v="1"/>
    <n v="2000"/>
    <n v="3.2798264272123698"/>
    <s v="ste-r"/>
    <m/>
    <x v="6"/>
    <s v="LAGA Cameroon"/>
    <x v="0"/>
    <n v="609.78836666666666"/>
  </r>
  <r>
    <d v="2024-12-17T00:00:00"/>
    <s v="Local Transport"/>
    <x v="0"/>
    <x v="3"/>
    <n v="2800"/>
    <n v="4.5917569980973179"/>
    <s v="i69-r"/>
    <m/>
    <x v="7"/>
    <s v="LAGA Cameroon"/>
    <x v="0"/>
    <n v="609.78836666666666"/>
  </r>
  <r>
    <d v="2024-12-17T00:00:00"/>
    <s v="Local Transport"/>
    <x v="0"/>
    <x v="1"/>
    <n v="4100"/>
    <n v="6.7236441757853589"/>
    <s v="Fr-r"/>
    <m/>
    <x v="8"/>
    <s v="LAGA Cameroon"/>
    <x v="0"/>
    <n v="609.78836666666666"/>
  </r>
  <r>
    <d v="2024-12-17T00:00:00"/>
    <s v="Local Transport"/>
    <x v="0"/>
    <x v="3"/>
    <n v="3400"/>
    <n v="5.5757049262610288"/>
    <s v="i46-r"/>
    <n v="7"/>
    <x v="10"/>
    <s v="LAGA Cameroon"/>
    <x v="0"/>
    <n v="609.78836666666666"/>
  </r>
  <r>
    <d v="2024-12-17T00:00:00"/>
    <s v="Drinks with Informant"/>
    <x v="7"/>
    <x v="3"/>
    <n v="10000"/>
    <n v="16.399132136061851"/>
    <s v="i46-r"/>
    <n v="7"/>
    <x v="10"/>
    <s v="LAGA Cameroon"/>
    <x v="0"/>
    <n v="609.78836666666666"/>
  </r>
  <r>
    <d v="2024-12-17T00:00:00"/>
    <s v="Local Transport"/>
    <x v="0"/>
    <x v="3"/>
    <n v="1900"/>
    <n v="3.1158351058517515"/>
    <s v="-i53-r"/>
    <m/>
    <x v="11"/>
    <s v="LAGA Cameroon"/>
    <x v="0"/>
    <n v="609.78836666666666"/>
  </r>
  <r>
    <d v="2024-12-17T00:00:00"/>
    <s v="Local Transport"/>
    <x v="0"/>
    <x v="4"/>
    <n v="3000"/>
    <n v="4.9197396408185554"/>
    <s v="Ann-r"/>
    <m/>
    <x v="9"/>
    <s v="LAGA Cameroon"/>
    <x v="0"/>
    <n v="609.78836666666666"/>
  </r>
  <r>
    <d v="2024-12-18T00:00:00"/>
    <s v="Phone"/>
    <x v="2"/>
    <x v="0"/>
    <n v="5000"/>
    <n v="8.1995660680309257"/>
    <s v="Phone-150"/>
    <m/>
    <x v="0"/>
    <s v="LAGA Cameroon"/>
    <x v="0"/>
    <n v="609.78836666666666"/>
  </r>
  <r>
    <d v="2024-12-18T00:00:00"/>
    <s v="Phone"/>
    <x v="2"/>
    <x v="1"/>
    <n v="5000"/>
    <n v="8.1995660680309257"/>
    <s v="Phone-151"/>
    <m/>
    <x v="1"/>
    <s v="LAGA Cameroon"/>
    <x v="0"/>
    <n v="609.78836666666666"/>
  </r>
  <r>
    <d v="2024-12-18T00:00:00"/>
    <s v="Phone"/>
    <x v="2"/>
    <x v="3"/>
    <n v="5000"/>
    <n v="8.1995660680309257"/>
    <s v="Phone-152"/>
    <m/>
    <x v="4"/>
    <s v="LAGA Cameroon"/>
    <x v="0"/>
    <n v="609.78836666666666"/>
  </r>
  <r>
    <d v="2024-12-18T00:00:00"/>
    <s v="Phone"/>
    <x v="2"/>
    <x v="3"/>
    <n v="5000"/>
    <n v="8.1995660680309257"/>
    <s v="Phone-153"/>
    <m/>
    <x v="5"/>
    <s v="LAGA Cameroon"/>
    <x v="0"/>
    <n v="609.78836666666666"/>
  </r>
  <r>
    <d v="2024-12-18T00:00:00"/>
    <s v="Phone"/>
    <x v="2"/>
    <x v="4"/>
    <n v="2500"/>
    <n v="4.0997830340154628"/>
    <s v="Phone-154"/>
    <m/>
    <x v="9"/>
    <s v="LAGA Cameroon"/>
    <x v="0"/>
    <n v="609.78836666666666"/>
  </r>
  <r>
    <d v="2024-12-18T00:00:00"/>
    <s v="Phone"/>
    <x v="2"/>
    <x v="1"/>
    <n v="2500"/>
    <n v="4.0997830340154628"/>
    <s v="Phone-155"/>
    <m/>
    <x v="2"/>
    <s v="LAGA Cameroon"/>
    <x v="0"/>
    <n v="609.78836666666666"/>
  </r>
  <r>
    <d v="2024-12-18T00:00:00"/>
    <s v="Phone"/>
    <x v="2"/>
    <x v="1"/>
    <n v="2500"/>
    <n v="4.0997830340154628"/>
    <s v="Phone-156"/>
    <m/>
    <x v="6"/>
    <s v="LAGA Cameroon"/>
    <x v="0"/>
    <n v="609.78836666666666"/>
  </r>
  <r>
    <d v="2024-12-18T00:00:00"/>
    <s v="Phone"/>
    <x v="2"/>
    <x v="1"/>
    <n v="2500"/>
    <n v="4.0997830340154628"/>
    <s v="Phone-157"/>
    <m/>
    <x v="8"/>
    <s v="LAGA Cameroon"/>
    <x v="0"/>
    <n v="609.78836666666666"/>
  </r>
  <r>
    <d v="2024-12-18T00:00:00"/>
    <s v="Phone"/>
    <x v="2"/>
    <x v="3"/>
    <n v="2500"/>
    <n v="4.0997830340154628"/>
    <s v="Phone-158"/>
    <m/>
    <x v="7"/>
    <s v="LAGA Cameroon"/>
    <x v="0"/>
    <n v="609.78836666666666"/>
  </r>
  <r>
    <d v="2024-12-18T00:00:00"/>
    <s v="Phone"/>
    <x v="2"/>
    <x v="3"/>
    <n v="2500"/>
    <n v="4.0997830340154628"/>
    <s v="Phone-159"/>
    <m/>
    <x v="10"/>
    <s v="LAGA Cameroon"/>
    <x v="0"/>
    <n v="609.78836666666666"/>
  </r>
  <r>
    <d v="2024-12-18T00:00:00"/>
    <s v="Phone"/>
    <x v="2"/>
    <x v="3"/>
    <n v="2500"/>
    <n v="4.0997830340154628"/>
    <s v="Phone-160"/>
    <m/>
    <x v="11"/>
    <s v="LAGA Cameroon"/>
    <x v="0"/>
    <n v="609.78836666666666"/>
  </r>
  <r>
    <d v="2024-12-18T00:00:00"/>
    <s v="Phone"/>
    <x v="2"/>
    <x v="2"/>
    <n v="2500"/>
    <n v="4.0997830340154628"/>
    <s v="Phone-161"/>
    <m/>
    <x v="12"/>
    <s v="LAGA Cameroon"/>
    <x v="0"/>
    <n v="609.78836666666666"/>
  </r>
  <r>
    <d v="2024-12-18T00:00:00"/>
    <s v="Phone"/>
    <x v="2"/>
    <x v="2"/>
    <n v="2500"/>
    <n v="4.0997830340154628"/>
    <s v="Phone-162"/>
    <m/>
    <x v="3"/>
    <s v="LAGA Cameroon"/>
    <x v="0"/>
    <n v="609.78836666666666"/>
  </r>
  <r>
    <d v="2024-12-18T00:00:00"/>
    <s v="x 4 Lock"/>
    <x v="4"/>
    <x v="2"/>
    <n v="20000"/>
    <n v="32.798264272123703"/>
    <s v="Uni-8"/>
    <m/>
    <x v="3"/>
    <s v="LAGA Cameroon"/>
    <x v="0"/>
    <n v="609.78836666666666"/>
  </r>
  <r>
    <d v="2024-12-18T00:00:00"/>
    <s v="Work Payment"/>
    <x v="5"/>
    <x v="2"/>
    <n v="3000"/>
    <n v="4.9197396408185554"/>
    <s v="Uni-9"/>
    <m/>
    <x v="3"/>
    <s v="LAGA Cameroon"/>
    <x v="0"/>
    <n v="609.78836666666666"/>
  </r>
  <r>
    <d v="2024-12-18T00:00:00"/>
    <s v="Arrey - End of year Bonus"/>
    <x v="3"/>
    <x v="0"/>
    <n v="1288000"/>
    <n v="2112.2082191247664"/>
    <s v="Afriland-16"/>
    <m/>
    <x v="15"/>
    <s v="LAGA Cameroon"/>
    <x v="0"/>
    <n v="609.78836666666666"/>
  </r>
  <r>
    <d v="2024-12-18T00:00:00"/>
    <s v="Eric - End of year Bonus"/>
    <x v="3"/>
    <x v="0"/>
    <n v="1288000"/>
    <n v="2112.2082191247664"/>
    <s v="Afriland-16"/>
    <m/>
    <x v="15"/>
    <s v="LAGA Cameroon"/>
    <x v="0"/>
    <n v="609.78836666666666"/>
  </r>
  <r>
    <d v="2024-12-18T00:00:00"/>
    <s v="Anna - End of year Bonus"/>
    <x v="3"/>
    <x v="4"/>
    <n v="714000"/>
    <n v="1170.8980345148161"/>
    <s v="Afriland-16"/>
    <m/>
    <x v="15"/>
    <s v="LAGA Cameroon"/>
    <x v="0"/>
    <n v="609.78836666666666"/>
  </r>
  <r>
    <d v="2024-12-18T00:00:00"/>
    <s v="Aime - End of year Bonus"/>
    <x v="3"/>
    <x v="1"/>
    <n v="700000"/>
    <n v="1147.9392495243296"/>
    <s v="Afriland-16"/>
    <m/>
    <x v="15"/>
    <s v="LAGA Cameroon"/>
    <x v="0"/>
    <n v="609.78836666666666"/>
  </r>
  <r>
    <d v="2024-12-18T00:00:00"/>
    <s v="Loveline - End of year Bonus"/>
    <x v="3"/>
    <x v="1"/>
    <n v="462000"/>
    <n v="757.63990468605743"/>
    <s v="Afriland-16"/>
    <m/>
    <x v="15"/>
    <s v="LAGA Cameroon"/>
    <x v="0"/>
    <n v="609.78836666666666"/>
  </r>
  <r>
    <d v="2024-12-18T00:00:00"/>
    <s v="Unice - End of year Bonus"/>
    <x v="3"/>
    <x v="2"/>
    <n v="476000"/>
    <n v="780.59868967654404"/>
    <s v="Afriland-16"/>
    <m/>
    <x v="15"/>
    <s v="LAGA Cameroon"/>
    <x v="0"/>
    <n v="609.78836666666666"/>
  </r>
  <r>
    <d v="2024-12-18T00:00:00"/>
    <s v="i54 - End of year Bonus"/>
    <x v="3"/>
    <x v="3"/>
    <n v="556000"/>
    <n v="911.79174676503885"/>
    <s v="Afriland-16"/>
    <m/>
    <x v="15"/>
    <s v="LAGA Cameroon"/>
    <x v="0"/>
    <n v="609.78836666666666"/>
  </r>
  <r>
    <d v="2024-12-18T00:00:00"/>
    <s v="i49 - End of year Bonus"/>
    <x v="3"/>
    <x v="3"/>
    <n v="556000"/>
    <n v="911.79174676503885"/>
    <s v="Afriland-16"/>
    <m/>
    <x v="15"/>
    <s v="LAGA Cameroon"/>
    <x v="0"/>
    <n v="609.78836666666666"/>
  </r>
  <r>
    <d v="2024-12-18T00:00:00"/>
    <s v="Stevens - End of year Bonus"/>
    <x v="3"/>
    <x v="1"/>
    <n v="266000"/>
    <n v="436.21691481924523"/>
    <s v="Afriland-16"/>
    <m/>
    <x v="15"/>
    <s v="LAGA Cameroon"/>
    <x v="0"/>
    <n v="609.78836666666666"/>
  </r>
  <r>
    <d v="2024-12-18T00:00:00"/>
    <s v="i69 - End of year Bonus"/>
    <x v="3"/>
    <x v="3"/>
    <n v="252000"/>
    <n v="413.25812982875863"/>
    <s v="Afriland-16"/>
    <m/>
    <x v="15"/>
    <s v="LAGA Cameroon"/>
    <x v="0"/>
    <n v="609.78836666666666"/>
  </r>
  <r>
    <d v="2024-12-18T00:00:00"/>
    <s v="Rebecca - End of year Bonus"/>
    <x v="3"/>
    <x v="2"/>
    <n v="250000"/>
    <n v="409.97830340154627"/>
    <s v="Afriland-16"/>
    <m/>
    <x v="15"/>
    <s v="LAGA Cameroon"/>
    <x v="0"/>
    <n v="609.78836666666666"/>
  </r>
  <r>
    <d v="2024-12-18T00:00:00"/>
    <s v="François - End of year Bonus"/>
    <x v="3"/>
    <x v="1"/>
    <n v="200000"/>
    <n v="327.98264272123703"/>
    <s v="Afriland-16"/>
    <m/>
    <x v="15"/>
    <s v="LAGA Cameroon"/>
    <x v="0"/>
    <n v="609.78836666666666"/>
  </r>
  <r>
    <d v="2024-12-18T00:00:00"/>
    <s v="Local Transport"/>
    <x v="0"/>
    <x v="0"/>
    <n v="2700"/>
    <n v="4.4277656767366995"/>
    <s v="arrey-r"/>
    <m/>
    <x v="0"/>
    <s v="LAGA Cameroon"/>
    <x v="0"/>
    <n v="609.78836666666666"/>
  </r>
  <r>
    <d v="2024-12-18T00:00:00"/>
    <s v="Local Transport"/>
    <x v="0"/>
    <x v="5"/>
    <n v="7000"/>
    <n v="11.479392495243296"/>
    <s v="aim-36"/>
    <m/>
    <x v="1"/>
    <s v="LAGA Cameroon"/>
    <x v="0"/>
    <n v="609.78836666666666"/>
  </r>
  <r>
    <d v="2024-12-18T00:00:00"/>
    <s v="Local Transport"/>
    <x v="0"/>
    <x v="5"/>
    <n v="7000"/>
    <n v="11.479392495243296"/>
    <s v="aim-37"/>
    <m/>
    <x v="1"/>
    <s v="LAGA Cameroon"/>
    <x v="0"/>
    <n v="609.78836666666666"/>
  </r>
  <r>
    <d v="2024-12-18T00:00:00"/>
    <s v="Local Transport"/>
    <x v="0"/>
    <x v="5"/>
    <n v="7000"/>
    <n v="11.479392495243296"/>
    <s v="aim-38"/>
    <m/>
    <x v="1"/>
    <s v="LAGA Cameroon"/>
    <x v="0"/>
    <n v="609.78836666666666"/>
  </r>
  <r>
    <d v="2024-12-18T00:00:00"/>
    <s v="Local Transport"/>
    <x v="0"/>
    <x v="5"/>
    <n v="7000"/>
    <n v="11.479392495243296"/>
    <s v="aim-39"/>
    <m/>
    <x v="1"/>
    <s v="LAGA Cameroon"/>
    <x v="0"/>
    <n v="609.78836666666666"/>
  </r>
  <r>
    <d v="2024-12-18T00:00:00"/>
    <s v="Local Transport"/>
    <x v="0"/>
    <x v="5"/>
    <n v="7000"/>
    <n v="11.479392495243296"/>
    <s v="aim-40"/>
    <m/>
    <x v="1"/>
    <s v="LAGA Cameroon"/>
    <x v="0"/>
    <n v="609.78836666666666"/>
  </r>
  <r>
    <d v="2024-12-18T00:00:00"/>
    <s v="Feeding"/>
    <x v="1"/>
    <x v="5"/>
    <n v="2400"/>
    <n v="3.9357917126548441"/>
    <s v="aim-r"/>
    <m/>
    <x v="1"/>
    <s v="LAGA Cameroon"/>
    <x v="0"/>
    <n v="609.78836666666666"/>
  </r>
  <r>
    <d v="2024-12-18T00:00:00"/>
    <s v="Feeding"/>
    <x v="1"/>
    <x v="5"/>
    <n v="3000"/>
    <n v="4.9197396408185554"/>
    <s v="aim-r"/>
    <m/>
    <x v="1"/>
    <s v="LAGA Cameroon"/>
    <x v="0"/>
    <n v="609.78836666666666"/>
  </r>
  <r>
    <d v="2024-12-18T00:00:00"/>
    <s v="Local Transport"/>
    <x v="0"/>
    <x v="5"/>
    <n v="3550"/>
    <n v="5.8216919083019567"/>
    <s v="aim-r"/>
    <m/>
    <x v="1"/>
    <s v="LAGA Cameroon"/>
    <x v="0"/>
    <n v="609.78836666666666"/>
  </r>
  <r>
    <d v="2024-12-18T00:00:00"/>
    <s v="Local Transport"/>
    <x v="0"/>
    <x v="5"/>
    <n v="2500"/>
    <n v="4.0997830340154628"/>
    <s v="Love-r"/>
    <m/>
    <x v="2"/>
    <s v="LAGA Cameroon"/>
    <x v="0"/>
    <n v="609.78836666666666"/>
  </r>
  <r>
    <d v="2024-12-18T00:00:00"/>
    <s v="Feeding"/>
    <x v="1"/>
    <x v="5"/>
    <n v="2000"/>
    <n v="3.2798264272123698"/>
    <s v="Love-r"/>
    <m/>
    <x v="2"/>
    <s v="LAGA Cameroon"/>
    <x v="0"/>
    <n v="609.78836666666666"/>
  </r>
  <r>
    <d v="2024-12-18T00:00:00"/>
    <s v="Local Transport"/>
    <x v="0"/>
    <x v="2"/>
    <n v="3000"/>
    <n v="4.9197396408185554"/>
    <s v="Uni-r"/>
    <m/>
    <x v="3"/>
    <s v="LAGA Cameroon"/>
    <x v="0"/>
    <n v="609.78836666666666"/>
  </r>
  <r>
    <d v="2024-12-18T00:00:00"/>
    <s v="Local Transport"/>
    <x v="0"/>
    <x v="2"/>
    <n v="2000"/>
    <n v="3.2798264272123698"/>
    <s v="Reb-r"/>
    <m/>
    <x v="12"/>
    <s v="LAGA Cameroon"/>
    <x v="0"/>
    <n v="609.78836666666666"/>
  </r>
  <r>
    <d v="2024-12-18T00:00:00"/>
    <s v="Lodging"/>
    <x v="1"/>
    <x v="5"/>
    <n v="8000"/>
    <n v="13.119305708849479"/>
    <s v="i54-r"/>
    <m/>
    <x v="4"/>
    <s v="LAGA Cameroon"/>
    <x v="0"/>
    <n v="609.78836666666666"/>
  </r>
  <r>
    <d v="2024-12-18T00:00:00"/>
    <s v="Local Transport"/>
    <x v="0"/>
    <x v="5"/>
    <n v="12850"/>
    <n v="21.072884794839478"/>
    <s v="i54-r"/>
    <m/>
    <x v="4"/>
    <s v="LAGA Cameroon"/>
    <x v="0"/>
    <n v="609.78836666666666"/>
  </r>
  <r>
    <d v="2024-12-18T00:00:00"/>
    <s v="Local Transport"/>
    <x v="0"/>
    <x v="5"/>
    <n v="2750"/>
    <n v="4.5097613374170091"/>
    <s v="i54-r"/>
    <m/>
    <x v="4"/>
    <s v="LAGA Cameroon"/>
    <x v="0"/>
    <n v="609.78836666666666"/>
  </r>
  <r>
    <d v="2024-12-18T00:00:00"/>
    <s v="Local Transport"/>
    <x v="0"/>
    <x v="3"/>
    <n v="3100"/>
    <n v="5.0837309621791738"/>
    <s v="i49-r"/>
    <m/>
    <x v="5"/>
    <s v="LAGA Cameroon"/>
    <x v="0"/>
    <n v="609.78836666666666"/>
  </r>
  <r>
    <d v="2024-12-18T00:00:00"/>
    <s v="Local Transport"/>
    <x v="0"/>
    <x v="1"/>
    <n v="2000"/>
    <n v="3.2798264272123698"/>
    <s v="ste-r"/>
    <m/>
    <x v="6"/>
    <s v="LAGA Cameroon"/>
    <x v="0"/>
    <n v="609.78836666666666"/>
  </r>
  <r>
    <d v="2024-12-18T00:00:00"/>
    <s v="Feeding"/>
    <x v="1"/>
    <x v="5"/>
    <n v="4000"/>
    <n v="6.5596528544247397"/>
    <s v="ste-r"/>
    <m/>
    <x v="6"/>
    <s v="LAGA Cameroon"/>
    <x v="0"/>
    <n v="609.78836666666666"/>
  </r>
  <r>
    <d v="2024-12-18T00:00:00"/>
    <s v="Local Transport"/>
    <x v="0"/>
    <x v="3"/>
    <n v="2800"/>
    <n v="4.5917569980973179"/>
    <s v="i69-r"/>
    <m/>
    <x v="7"/>
    <s v="LAGA Cameroon"/>
    <x v="0"/>
    <n v="609.78836666666666"/>
  </r>
  <r>
    <d v="2024-12-18T00:00:00"/>
    <s v="Local Transport"/>
    <x v="0"/>
    <x v="1"/>
    <n v="6900"/>
    <n v="11.315401173882677"/>
    <s v="Fr-r"/>
    <m/>
    <x v="8"/>
    <s v="LAGA Cameroon"/>
    <x v="0"/>
    <n v="609.78836666666666"/>
  </r>
  <r>
    <d v="2024-12-18T00:00:00"/>
    <s v="Lodging"/>
    <x v="1"/>
    <x v="5"/>
    <n v="8000"/>
    <n v="13.119305708849479"/>
    <s v="i46-r"/>
    <n v="7"/>
    <x v="10"/>
    <s v="LAGA Cameroon"/>
    <x v="0"/>
    <n v="609.78836666666666"/>
  </r>
  <r>
    <d v="2024-12-18T00:00:00"/>
    <s v="Drinks with Informant"/>
    <x v="7"/>
    <x v="3"/>
    <n v="10000"/>
    <n v="16.399132136061851"/>
    <s v="i46-r"/>
    <n v="7"/>
    <x v="10"/>
    <s v="LAGA Cameroon"/>
    <x v="0"/>
    <n v="609.78836666666666"/>
  </r>
  <r>
    <d v="2024-12-18T00:00:00"/>
    <s v="Local Transport"/>
    <x v="0"/>
    <x v="3"/>
    <n v="1800"/>
    <n v="2.9518437844911332"/>
    <s v="-i53-r"/>
    <m/>
    <x v="11"/>
    <s v="LAGA Cameroon"/>
    <x v="0"/>
    <n v="609.78836666666666"/>
  </r>
  <r>
    <d v="2024-12-18T00:00:00"/>
    <s v="Local Transport"/>
    <x v="0"/>
    <x v="4"/>
    <n v="3000"/>
    <n v="4.9197396408185554"/>
    <s v="Ann-r"/>
    <m/>
    <x v="9"/>
    <s v="LAGA Cameroon"/>
    <x v="0"/>
    <n v="609.78836666666666"/>
  </r>
  <r>
    <d v="2024-12-19T00:00:00"/>
    <s v="Phone"/>
    <x v="2"/>
    <x v="0"/>
    <n v="10000"/>
    <n v="16.399132136061851"/>
    <s v="Phone-163"/>
    <m/>
    <x v="0"/>
    <s v="LAGA Cameroon"/>
    <x v="0"/>
    <n v="609.78836666666666"/>
  </r>
  <r>
    <d v="2024-12-19T00:00:00"/>
    <s v="Phone"/>
    <x v="2"/>
    <x v="2"/>
    <n v="10000"/>
    <n v="16.399132136061851"/>
    <s v="Phone-164"/>
    <m/>
    <x v="12"/>
    <s v="LAGA Cameroon"/>
    <x v="0"/>
    <n v="609.78836666666666"/>
  </r>
  <r>
    <d v="2024-12-19T00:00:00"/>
    <s v="X 28 Printing"/>
    <x v="4"/>
    <x v="1"/>
    <n v="2800"/>
    <n v="4.5917569980973179"/>
    <s v="aim-50"/>
    <m/>
    <x v="1"/>
    <s v="LAGA Cameroon"/>
    <x v="0"/>
    <n v="609.78836666666666"/>
  </r>
  <r>
    <d v="2024-12-19T00:00:00"/>
    <s v="X 168 Photocopies"/>
    <x v="4"/>
    <x v="1"/>
    <n v="4200"/>
    <n v="6.8876354971459772"/>
    <s v="aim-50"/>
    <m/>
    <x v="1"/>
    <s v="LAGA Cameroon"/>
    <x v="0"/>
    <n v="609.78836666666666"/>
  </r>
  <r>
    <d v="2024-12-19T00:00:00"/>
    <s v="X 4 Photos"/>
    <x v="4"/>
    <x v="1"/>
    <n v="2000"/>
    <n v="3.2798264272123698"/>
    <s v="aim-50"/>
    <m/>
    <x v="1"/>
    <s v="LAGA Cameroon"/>
    <x v="0"/>
    <n v="609.78836666666666"/>
  </r>
  <r>
    <d v="2024-12-19T00:00:00"/>
    <s v="Local Transport"/>
    <x v="0"/>
    <x v="0"/>
    <n v="2700"/>
    <n v="4.4277656767366995"/>
    <s v="arrey-r"/>
    <m/>
    <x v="0"/>
    <s v="LAGA Cameroon"/>
    <x v="0"/>
    <n v="609.78836666666666"/>
  </r>
  <r>
    <d v="2024-12-19T00:00:00"/>
    <s v="Hired Taxi"/>
    <x v="0"/>
    <x v="0"/>
    <n v="3500"/>
    <n v="5.739696247621648"/>
    <s v="arrey-r"/>
    <m/>
    <x v="0"/>
    <s v="LAGA Cameroon"/>
    <x v="0"/>
    <n v="609.78836666666666"/>
  </r>
  <r>
    <d v="2024-12-19T00:00:00"/>
    <s v="Local Transport"/>
    <x v="0"/>
    <x v="5"/>
    <n v="3650"/>
    <n v="5.985683229662575"/>
    <s v="aim-r"/>
    <m/>
    <x v="1"/>
    <s v="LAGA Cameroon"/>
    <x v="0"/>
    <n v="609.78836666666666"/>
  </r>
  <r>
    <d v="2024-12-19T00:00:00"/>
    <s v="Feeding"/>
    <x v="1"/>
    <x v="5"/>
    <n v="3000"/>
    <n v="4.9197396408185554"/>
    <s v="aim-r"/>
    <m/>
    <x v="1"/>
    <s v="LAGA Cameroon"/>
    <x v="0"/>
    <n v="609.78836666666666"/>
  </r>
  <r>
    <d v="2024-12-19T00:00:00"/>
    <s v="X 1 MINFOF"/>
    <x v="3"/>
    <x v="5"/>
    <n v="25000"/>
    <n v="40.997830340154628"/>
    <s v="aim-41"/>
    <m/>
    <x v="1"/>
    <s v="LAGA Cameroon"/>
    <x v="0"/>
    <n v="609.78836666666666"/>
  </r>
  <r>
    <d v="2024-12-19T00:00:00"/>
    <s v="X 1 MINFOF"/>
    <x v="3"/>
    <x v="5"/>
    <n v="25000"/>
    <n v="40.997830340154628"/>
    <s v="aim-42"/>
    <m/>
    <x v="1"/>
    <s v="LAGA Cameroon"/>
    <x v="0"/>
    <n v="609.78836666666666"/>
  </r>
  <r>
    <d v="2024-12-19T00:00:00"/>
    <s v="X 1 Police"/>
    <x v="3"/>
    <x v="5"/>
    <n v="25000"/>
    <n v="40.997830340154628"/>
    <s v="aim-43"/>
    <m/>
    <x v="1"/>
    <s v="LAGA Cameroon"/>
    <x v="0"/>
    <n v="609.78836666666666"/>
  </r>
  <r>
    <d v="2024-12-19T00:00:00"/>
    <s v="X 1 Police"/>
    <x v="3"/>
    <x v="5"/>
    <n v="25000"/>
    <n v="40.997830340154628"/>
    <s v="aim-44"/>
    <m/>
    <x v="1"/>
    <s v="LAGA Cameroon"/>
    <x v="0"/>
    <n v="609.78836666666666"/>
  </r>
  <r>
    <d v="2024-12-19T00:00:00"/>
    <s v="X 1 Police"/>
    <x v="3"/>
    <x v="5"/>
    <n v="25000"/>
    <n v="40.997830340154628"/>
    <s v="aim-45"/>
    <m/>
    <x v="1"/>
    <s v="LAGA Cameroon"/>
    <x v="0"/>
    <n v="609.78836666666666"/>
  </r>
  <r>
    <d v="2024-12-19T00:00:00"/>
    <s v="X 1 Police"/>
    <x v="3"/>
    <x v="5"/>
    <n v="25000"/>
    <n v="40.997830340154628"/>
    <s v="aim-46"/>
    <m/>
    <x v="1"/>
    <s v="LAGA Cameroon"/>
    <x v="0"/>
    <n v="609.78836666666666"/>
  </r>
  <r>
    <d v="2024-12-19T00:00:00"/>
    <s v="X 1 Police"/>
    <x v="3"/>
    <x v="5"/>
    <n v="25000"/>
    <n v="40.997830340154628"/>
    <s v="aim-47"/>
    <m/>
    <x v="1"/>
    <s v="LAGA Cameroon"/>
    <x v="0"/>
    <n v="609.78836666666666"/>
  </r>
  <r>
    <d v="2024-12-19T00:00:00"/>
    <s v="X 1 Police"/>
    <x v="3"/>
    <x v="5"/>
    <n v="25000"/>
    <n v="40.997830340154628"/>
    <s v="aim-48"/>
    <m/>
    <x v="1"/>
    <s v="LAGA Cameroon"/>
    <x v="0"/>
    <n v="609.78836666666666"/>
  </r>
  <r>
    <d v="2024-12-19T00:00:00"/>
    <s v="X 1 Police"/>
    <x v="3"/>
    <x v="5"/>
    <n v="25000"/>
    <n v="40.997830340154628"/>
    <s v="aim-49"/>
    <m/>
    <x v="1"/>
    <s v="LAGA Cameroon"/>
    <x v="0"/>
    <n v="609.78836666666666"/>
  </r>
  <r>
    <d v="2024-12-19T00:00:00"/>
    <s v="Local Transport"/>
    <x v="0"/>
    <x v="5"/>
    <n v="1500"/>
    <n v="2.4598698204092777"/>
    <s v="Love-r"/>
    <m/>
    <x v="2"/>
    <s v="LAGA Cameroon"/>
    <x v="0"/>
    <n v="609.78836666666666"/>
  </r>
  <r>
    <d v="2024-12-19T00:00:00"/>
    <s v="Local Transport"/>
    <x v="0"/>
    <x v="2"/>
    <n v="2000"/>
    <n v="3.2798264272123698"/>
    <s v="Reb-r"/>
    <m/>
    <x v="12"/>
    <s v="LAGA Cameroon"/>
    <x v="0"/>
    <n v="609.78836666666666"/>
  </r>
  <r>
    <d v="2024-12-19T00:00:00"/>
    <s v="Local Transport"/>
    <x v="0"/>
    <x v="3"/>
    <n v="2400"/>
    <n v="3.9357917126548441"/>
    <s v="i54-r"/>
    <m/>
    <x v="4"/>
    <s v="LAGA Cameroon"/>
    <x v="0"/>
    <n v="609.78836666666666"/>
  </r>
  <r>
    <d v="2024-12-19T00:00:00"/>
    <s v="Local Transport"/>
    <x v="0"/>
    <x v="3"/>
    <n v="3200"/>
    <n v="5.2477222835397921"/>
    <s v="i49-r"/>
    <m/>
    <x v="5"/>
    <s v="LAGA Cameroon"/>
    <x v="0"/>
    <n v="609.78836666666666"/>
  </r>
  <r>
    <d v="2024-12-19T00:00:00"/>
    <s v="Local Transport"/>
    <x v="0"/>
    <x v="5"/>
    <n v="3200"/>
    <n v="5.2477222835397921"/>
    <s v="ste-r"/>
    <m/>
    <x v="6"/>
    <s v="LAGA Cameroon"/>
    <x v="0"/>
    <n v="609.78836666666666"/>
  </r>
  <r>
    <d v="2024-12-19T00:00:00"/>
    <s v="Local Transport"/>
    <x v="0"/>
    <x v="3"/>
    <n v="2800"/>
    <n v="4.5917569980973179"/>
    <s v="i69-r"/>
    <m/>
    <x v="7"/>
    <s v="LAGA Cameroon"/>
    <x v="0"/>
    <n v="609.78836666666666"/>
  </r>
  <r>
    <d v="2024-12-19T00:00:00"/>
    <s v="Feeding"/>
    <x v="1"/>
    <x v="5"/>
    <n v="2750"/>
    <n v="4.5097613374170091"/>
    <s v="Fr-r"/>
    <m/>
    <x v="8"/>
    <s v="LAGA Cameroon"/>
    <x v="0"/>
    <n v="609.78836666666666"/>
  </r>
  <r>
    <d v="2024-12-19T00:00:00"/>
    <s v="Local Transport"/>
    <x v="0"/>
    <x v="1"/>
    <n v="4300"/>
    <n v="7.0516268185065956"/>
    <s v="Fr-r"/>
    <m/>
    <x v="8"/>
    <s v="LAGA Cameroon"/>
    <x v="0"/>
    <n v="609.78836666666666"/>
  </r>
  <r>
    <d v="2024-12-19T00:00:00"/>
    <s v="Local Transport"/>
    <x v="0"/>
    <x v="3"/>
    <n v="1800"/>
    <n v="2.9518437844911332"/>
    <s v="i46-r"/>
    <n v="7"/>
    <x v="10"/>
    <s v="LAGA Cameroon"/>
    <x v="0"/>
    <n v="609.78836666666666"/>
  </r>
  <r>
    <d v="2024-12-19T00:00:00"/>
    <s v="Yaounde Operation Bonus"/>
    <x v="3"/>
    <x v="5"/>
    <n v="100000"/>
    <n v="165.50052240239896"/>
    <s v="i46-r"/>
    <n v="7"/>
    <x v="10"/>
    <s v="LAGA Cameroon"/>
    <x v="1"/>
    <n v="604.22770000000003"/>
  </r>
  <r>
    <d v="2024-12-19T00:00:00"/>
    <s v="Local Transport"/>
    <x v="0"/>
    <x v="3"/>
    <n v="4000"/>
    <n v="6.5596528544247397"/>
    <s v="-i53-r"/>
    <m/>
    <x v="11"/>
    <s v="LAGA Cameroon"/>
    <x v="0"/>
    <n v="609.78836666666666"/>
  </r>
  <r>
    <d v="2024-12-19T00:00:00"/>
    <s v="Local Transport"/>
    <x v="0"/>
    <x v="4"/>
    <n v="3000"/>
    <n v="4.9197396408185554"/>
    <s v="Ann-r"/>
    <m/>
    <x v="9"/>
    <s v="LAGA Cameroon"/>
    <x v="0"/>
    <n v="609.78836666666666"/>
  </r>
  <r>
    <d v="2024-12-20T00:00:00"/>
    <s v="Local Transport"/>
    <x v="0"/>
    <x v="0"/>
    <n v="2700"/>
    <n v="4.4277656767366995"/>
    <s v="arrey-r"/>
    <m/>
    <x v="0"/>
    <s v="LAGA Cameroon"/>
    <x v="0"/>
    <n v="609.78836666666666"/>
  </r>
  <r>
    <d v="2024-12-20T00:00:00"/>
    <s v="Local Transport"/>
    <x v="0"/>
    <x v="1"/>
    <n v="2700"/>
    <n v="4.4277656767366995"/>
    <s v="aim-r"/>
    <m/>
    <x v="1"/>
    <s v="LAGA Cameroon"/>
    <x v="0"/>
    <n v="609.78836666666666"/>
  </r>
  <r>
    <d v="2024-12-20T00:00:00"/>
    <s v="Yaounde Operation Bonus"/>
    <x v="3"/>
    <x v="5"/>
    <n v="50000"/>
    <n v="82.750261201199478"/>
    <s v="aim-r"/>
    <m/>
    <x v="1"/>
    <s v="LAGA Cameroon"/>
    <x v="1"/>
    <n v="604.22770000000003"/>
  </r>
  <r>
    <d v="2024-12-20T00:00:00"/>
    <s v="Local Transport"/>
    <x v="0"/>
    <x v="1"/>
    <n v="3000"/>
    <n v="4.9197396408185554"/>
    <s v="aim-r"/>
    <m/>
    <x v="1"/>
    <s v="LAGA Cameroon"/>
    <x v="0"/>
    <n v="609.78836666666666"/>
  </r>
  <r>
    <d v="2024-12-20T00:00:00"/>
    <s v="Local Transport"/>
    <x v="0"/>
    <x v="1"/>
    <n v="3000"/>
    <n v="4.9197396408185554"/>
    <s v="aim-r"/>
    <m/>
    <x v="1"/>
    <s v="LAGA Cameroon"/>
    <x v="0"/>
    <n v="609.78836666666666"/>
  </r>
  <r>
    <d v="2024-12-20T00:00:00"/>
    <s v="Feeding"/>
    <x v="1"/>
    <x v="1"/>
    <n v="3000"/>
    <n v="4.9197396408185554"/>
    <s v="aim-r"/>
    <m/>
    <x v="1"/>
    <s v="LAGA Cameroon"/>
    <x v="0"/>
    <n v="609.78836666666666"/>
  </r>
  <r>
    <d v="2024-12-20T00:00:00"/>
    <s v="X 1 Police"/>
    <x v="3"/>
    <x v="5"/>
    <n v="5000"/>
    <n v="8.2750261201199482"/>
    <s v="aim-51"/>
    <m/>
    <x v="1"/>
    <s v="LAGA Cameroon"/>
    <x v="1"/>
    <n v="604.22770000000003"/>
  </r>
  <r>
    <d v="2024-12-20T00:00:00"/>
    <s v="Yaounnde Operation Bonus"/>
    <x v="3"/>
    <x v="5"/>
    <n v="50000"/>
    <n v="82.750261201199478"/>
    <s v="Love-r"/>
    <m/>
    <x v="2"/>
    <s v="LAGA Cameroon"/>
    <x v="1"/>
    <n v="604.22770000000003"/>
  </r>
  <r>
    <d v="2024-12-20T00:00:00"/>
    <s v="Local Transport"/>
    <x v="0"/>
    <x v="5"/>
    <n v="2000"/>
    <n v="3.3100104480479793"/>
    <s v="Love-r"/>
    <m/>
    <x v="2"/>
    <s v="LAGA Cameroon"/>
    <x v="1"/>
    <n v="604.22770000000003"/>
  </r>
  <r>
    <d v="2024-12-20T00:00:00"/>
    <s v="Local Transport"/>
    <x v="0"/>
    <x v="2"/>
    <n v="2000"/>
    <n v="3.2798264272123698"/>
    <s v="Reb-r"/>
    <m/>
    <x v="12"/>
    <s v="LAGA Cameroon"/>
    <x v="0"/>
    <n v="609.78836666666666"/>
  </r>
  <r>
    <d v="2024-12-20T00:00:00"/>
    <s v="Local Transport"/>
    <x v="0"/>
    <x v="3"/>
    <n v="2750"/>
    <n v="4.5097613374170091"/>
    <s v="i54-r"/>
    <m/>
    <x v="4"/>
    <s v="LAGA Cameroon"/>
    <x v="0"/>
    <n v="609.78836666666666"/>
  </r>
  <r>
    <d v="2024-12-20T00:00:00"/>
    <s v="Local Transport"/>
    <x v="0"/>
    <x v="3"/>
    <n v="3100"/>
    <n v="5.0837309621791738"/>
    <s v="i49-r"/>
    <m/>
    <x v="5"/>
    <s v="LAGA Cameroon"/>
    <x v="0"/>
    <n v="609.78836666666666"/>
  </r>
  <r>
    <d v="2024-12-20T00:00:00"/>
    <s v="Local Transport"/>
    <x v="0"/>
    <x v="5"/>
    <n v="2000"/>
    <n v="3.3100104480479793"/>
    <s v="ste-r"/>
    <m/>
    <x v="6"/>
    <s v="LAGA Cameroon"/>
    <x v="1"/>
    <n v="604.22770000000003"/>
  </r>
  <r>
    <d v="2024-12-20T00:00:00"/>
    <s v="Yaounnde Operation Bonus"/>
    <x v="3"/>
    <x v="5"/>
    <n v="50000"/>
    <n v="82.750261201199478"/>
    <s v="ste-r"/>
    <m/>
    <x v="6"/>
    <s v="LAGA Cameroon"/>
    <x v="1"/>
    <n v="604.22770000000003"/>
  </r>
  <r>
    <d v="2024-12-20T00:00:00"/>
    <s v="Local Transport"/>
    <x v="0"/>
    <x v="3"/>
    <n v="2800"/>
    <n v="4.5917569980973179"/>
    <s v="i69-r"/>
    <m/>
    <x v="7"/>
    <s v="LAGA Cameroon"/>
    <x v="0"/>
    <n v="609.78836666666666"/>
  </r>
  <r>
    <d v="2024-12-20T00:00:00"/>
    <s v="Local Transport"/>
    <x v="0"/>
    <x v="1"/>
    <n v="2900"/>
    <n v="4.7557483194579362"/>
    <s v="Fr-r"/>
    <m/>
    <x v="8"/>
    <s v="LAGA Cameroon"/>
    <x v="0"/>
    <n v="609.78836666666666"/>
  </r>
  <r>
    <d v="2024-12-20T00:00:00"/>
    <s v="Yaounnde Operation Bonus"/>
    <x v="3"/>
    <x v="5"/>
    <n v="50000"/>
    <n v="82.750261201199478"/>
    <s v="Fr-r"/>
    <m/>
    <x v="8"/>
    <s v="LAGA Cameroon"/>
    <x v="1"/>
    <n v="604.22770000000003"/>
  </r>
  <r>
    <d v="2024-12-20T00:00:00"/>
    <s v="Local Transport"/>
    <x v="0"/>
    <x v="3"/>
    <n v="4900"/>
    <n v="8.0355747466703065"/>
    <s v="i46-r"/>
    <n v="7"/>
    <x v="10"/>
    <s v="LAGA Cameroon"/>
    <x v="0"/>
    <n v="609.78836666666666"/>
  </r>
  <r>
    <d v="2024-12-20T00:00:00"/>
    <s v="Local Transport"/>
    <x v="0"/>
    <x v="3"/>
    <n v="2000"/>
    <n v="3.2798264272123698"/>
    <s v="i53-r"/>
    <m/>
    <x v="11"/>
    <s v="LAGA Cameroon"/>
    <x v="0"/>
    <n v="609.78836666666666"/>
  </r>
  <r>
    <d v="2024-12-20T00:00:00"/>
    <s v="Local Transport"/>
    <x v="0"/>
    <x v="4"/>
    <n v="3000"/>
    <n v="4.9197396408185554"/>
    <s v="Ann-r"/>
    <m/>
    <x v="9"/>
    <s v="LAGA Cameroon"/>
    <x v="0"/>
    <n v="609.78836666666666"/>
  </r>
  <r>
    <d v="2024-12-20T00:00:00"/>
    <s v="Local Transport"/>
    <x v="0"/>
    <x v="4"/>
    <n v="3500"/>
    <n v="5.739696247621648"/>
    <s v="Ann-r"/>
    <m/>
    <x v="9"/>
    <s v="LAGA Cameroon"/>
    <x v="0"/>
    <n v="609.78836666666666"/>
  </r>
  <r>
    <d v="2024-12-20T00:00:00"/>
    <s v="Local Transport"/>
    <x v="0"/>
    <x v="4"/>
    <n v="3500"/>
    <n v="5.739696247621648"/>
    <s v="Ann-r"/>
    <m/>
    <x v="9"/>
    <s v="LAGA Cameroon"/>
    <x v="0"/>
    <n v="609.78836666666666"/>
  </r>
  <r>
    <d v="2024-12-20T00:00:00"/>
    <s v="Local Transport"/>
    <x v="0"/>
    <x v="4"/>
    <n v="4500"/>
    <n v="7.3796094612278322"/>
    <s v="Ann-r"/>
    <m/>
    <x v="9"/>
    <s v="LAGA Cameroon"/>
    <x v="0"/>
    <n v="609.78836666666666"/>
  </r>
  <r>
    <d v="2024-12-20T00:00:00"/>
    <s v="Newspaper"/>
    <x v="4"/>
    <x v="4"/>
    <n v="5200"/>
    <n v="8.5275487107521624"/>
    <s v="Ann -3"/>
    <m/>
    <x v="9"/>
    <s v="LAGA Cameroon"/>
    <x v="0"/>
    <n v="609.78836666666666"/>
  </r>
  <r>
    <d v="2024-12-20T00:00:00"/>
    <s v="vegetable oil"/>
    <x v="12"/>
    <x v="6"/>
    <n v="315000"/>
    <n v="516.57266228594824"/>
    <s v="Ann-4"/>
    <m/>
    <x v="9"/>
    <s v="LAGA Cameroon"/>
    <x v="0"/>
    <n v="609.78836666666666"/>
  </r>
  <r>
    <d v="2024-12-20T00:00:00"/>
    <s v="maggi crevette"/>
    <x v="12"/>
    <x v="6"/>
    <n v="27750"/>
    <n v="45.507591677571632"/>
    <s v="Ann-4"/>
    <m/>
    <x v="9"/>
    <s v="LAGA Cameroon"/>
    <x v="0"/>
    <n v="609.78836666666666"/>
  </r>
  <r>
    <d v="2024-12-20T00:00:00"/>
    <s v="gift bags"/>
    <x v="12"/>
    <x v="6"/>
    <n v="15000"/>
    <n v="24.598698204092777"/>
    <s v="Ann-4"/>
    <m/>
    <x v="9"/>
    <s v="LAGA Cameroon"/>
    <x v="0"/>
    <n v="609.78836666666666"/>
  </r>
  <r>
    <d v="2024-12-20T00:00:00"/>
    <s v="Candies -fantasia peanuts"/>
    <x v="12"/>
    <x v="6"/>
    <n v="7500"/>
    <n v="12.299349102046389"/>
    <s v="Ann-4"/>
    <m/>
    <x v="9"/>
    <s v="LAGA Cameroon"/>
    <x v="0"/>
    <n v="609.78836666666666"/>
  </r>
  <r>
    <d v="2024-12-20T00:00:00"/>
    <s v="Candies - snow vit"/>
    <x v="12"/>
    <x v="6"/>
    <n v="14850"/>
    <n v="24.352711222051848"/>
    <s v="Ann-4"/>
    <m/>
    <x v="9"/>
    <s v="LAGA Cameroon"/>
    <x v="0"/>
    <n v="609.78836666666666"/>
  </r>
  <r>
    <d v="2024-12-20T00:00:00"/>
    <s v="Candies - Billay Deluxe"/>
    <x v="12"/>
    <x v="6"/>
    <n v="15000"/>
    <n v="24.598698204092777"/>
    <s v="Ann-4"/>
    <m/>
    <x v="9"/>
    <s v="LAGA Cameroon"/>
    <x v="0"/>
    <n v="609.78836666666666"/>
  </r>
  <r>
    <d v="2024-12-20T00:00:00"/>
    <s v="Tartina chocolate"/>
    <x v="12"/>
    <x v="6"/>
    <n v="164250"/>
    <n v="269.35574533481588"/>
    <s v="Ann-5"/>
    <m/>
    <x v="9"/>
    <s v="LAGA Cameroon"/>
    <x v="0"/>
    <n v="609.78836666666666"/>
  </r>
  <r>
    <d v="2024-12-20T00:00:00"/>
    <s v="Cookies -Biscuit C"/>
    <x v="12"/>
    <x v="6"/>
    <n v="21450"/>
    <n v="35.176138431852671"/>
    <s v="Ann-5"/>
    <m/>
    <x v="9"/>
    <s v="LAGA Cameroon"/>
    <x v="0"/>
    <n v="609.78836666666666"/>
  </r>
  <r>
    <d v="2024-12-20T00:00:00"/>
    <s v="Cookies - Biscuit "/>
    <x v="12"/>
    <x v="6"/>
    <n v="6000"/>
    <n v="9.8394792816371108"/>
    <s v="Ann-5"/>
    <m/>
    <x v="9"/>
    <s v="LAGA Cameroon"/>
    <x v="0"/>
    <n v="609.78836666666666"/>
  </r>
  <r>
    <d v="2024-12-20T00:00:00"/>
    <s v="Cookies - Biscuit "/>
    <x v="12"/>
    <x v="6"/>
    <n v="3300"/>
    <n v="5.4117136049004104"/>
    <s v="Ann-5"/>
    <m/>
    <x v="9"/>
    <s v="LAGA Cameroon"/>
    <x v="0"/>
    <n v="609.78836666666666"/>
  </r>
  <r>
    <d v="2024-12-20T00:00:00"/>
    <s v="Rice"/>
    <x v="12"/>
    <x v="6"/>
    <n v="371250"/>
    <n v="608.81778055129621"/>
    <s v="Ann-6"/>
    <m/>
    <x v="9"/>
    <s v="LAGA Cameroon"/>
    <x v="0"/>
    <n v="609.78836666666666"/>
  </r>
  <r>
    <d v="2024-12-21T00:00:00"/>
    <s v="i46- End of year Bonus"/>
    <x v="3"/>
    <x v="3"/>
    <n v="50000"/>
    <n v="81.995660680309257"/>
    <s v="Afriland-16"/>
    <m/>
    <x v="10"/>
    <s v="LAGA Cameroon"/>
    <x v="0"/>
    <n v="609.78836666666666"/>
  </r>
  <r>
    <d v="2024-12-21T00:00:00"/>
    <s v="i53- End of year Bonus"/>
    <x v="3"/>
    <x v="3"/>
    <n v="50000"/>
    <n v="81.995660680309257"/>
    <s v="Afriland-16"/>
    <m/>
    <x v="11"/>
    <s v="LAGA Cameroon"/>
    <x v="0"/>
    <n v="609.78836666666666"/>
  </r>
  <r>
    <d v="2024-12-21T00:00:00"/>
    <s v="Local Transport"/>
    <x v="0"/>
    <x v="0"/>
    <n v="1350"/>
    <n v="2.2138828383683498"/>
    <s v="arrey-r"/>
    <m/>
    <x v="0"/>
    <s v="LAGA Cameroon"/>
    <x v="0"/>
    <n v="609.78836666666666"/>
  </r>
  <r>
    <d v="2024-12-21T00:00:00"/>
    <s v="Hired Taxi"/>
    <x v="0"/>
    <x v="0"/>
    <n v="2700"/>
    <n v="4.4277656767366995"/>
    <s v="arrey-r"/>
    <m/>
    <x v="0"/>
    <s v="LAGA Cameroon"/>
    <x v="0"/>
    <n v="609.78836666666666"/>
  </r>
  <r>
    <d v="2024-12-21T00:00:00"/>
    <s v="Local Transport"/>
    <x v="0"/>
    <x v="1"/>
    <n v="2850"/>
    <n v="4.6737526587776275"/>
    <s v="aim-r"/>
    <m/>
    <x v="1"/>
    <s v="LAGA Cameroon"/>
    <x v="0"/>
    <n v="609.78836666666666"/>
  </r>
  <r>
    <d v="2024-12-21T00:00:00"/>
    <s v="Local Transport"/>
    <x v="0"/>
    <x v="1"/>
    <n v="2000"/>
    <n v="3.2798264272123698"/>
    <s v="Love-r"/>
    <m/>
    <x v="2"/>
    <s v="LAGA Cameroon"/>
    <x v="0"/>
    <n v="609.78836666666666"/>
  </r>
  <r>
    <d v="2024-12-21T00:00:00"/>
    <s v="Local Transport"/>
    <x v="0"/>
    <x v="2"/>
    <n v="2000"/>
    <n v="3.2798264272123698"/>
    <s v="Reb-r"/>
    <m/>
    <x v="12"/>
    <s v="LAGA Cameroon"/>
    <x v="0"/>
    <n v="609.78836666666666"/>
  </r>
  <r>
    <d v="2024-12-21T00:00:00"/>
    <s v="Local Transport"/>
    <x v="0"/>
    <x v="3"/>
    <n v="2750"/>
    <n v="4.5097613374170091"/>
    <s v="i54-r"/>
    <m/>
    <x v="4"/>
    <s v="LAGA Cameroon"/>
    <x v="0"/>
    <n v="609.78836666666666"/>
  </r>
  <r>
    <d v="2024-12-21T00:00:00"/>
    <s v="Yaounde Operation Bonus"/>
    <x v="3"/>
    <x v="5"/>
    <n v="50000"/>
    <n v="82.750261201199478"/>
    <s v="i54-r"/>
    <m/>
    <x v="4"/>
    <s v="LAGA Cameroon"/>
    <x v="1"/>
    <n v="604.22770000000003"/>
  </r>
  <r>
    <d v="2024-12-21T00:00:00"/>
    <s v="Local Transport"/>
    <x v="0"/>
    <x v="3"/>
    <n v="3200"/>
    <n v="5.2477222835397921"/>
    <s v="i49-r"/>
    <m/>
    <x v="5"/>
    <s v="LAGA Cameroon"/>
    <x v="0"/>
    <n v="609.78836666666666"/>
  </r>
  <r>
    <d v="2024-12-21T00:00:00"/>
    <s v="Local Transport"/>
    <x v="0"/>
    <x v="1"/>
    <n v="2000"/>
    <n v="3.2798264272123698"/>
    <s v="ste-r"/>
    <m/>
    <x v="6"/>
    <s v="LAGA Cameroon"/>
    <x v="0"/>
    <n v="609.78836666666666"/>
  </r>
  <r>
    <d v="2024-12-21T00:00:00"/>
    <s v="Local Transport"/>
    <x v="0"/>
    <x v="3"/>
    <n v="2800"/>
    <n v="4.5917569980973179"/>
    <s v="i69-r"/>
    <m/>
    <x v="7"/>
    <s v="LAGA Cameroon"/>
    <x v="0"/>
    <n v="609.78836666666666"/>
  </r>
  <r>
    <d v="2024-12-21T00:00:00"/>
    <s v="Local Transport"/>
    <x v="0"/>
    <x v="1"/>
    <n v="2000"/>
    <n v="3.2798264272123698"/>
    <s v="Fr-r"/>
    <m/>
    <x v="8"/>
    <s v="LAGA Cameroon"/>
    <x v="0"/>
    <n v="609.78836666666666"/>
  </r>
  <r>
    <d v="2024-12-21T00:00:00"/>
    <s v="Local Transport"/>
    <x v="0"/>
    <x v="3"/>
    <n v="2200"/>
    <n v="3.6078090699336069"/>
    <s v="i46-r"/>
    <n v="7"/>
    <x v="10"/>
    <s v="LAGA Cameroon"/>
    <x v="0"/>
    <n v="609.78836666666666"/>
  </r>
  <r>
    <d v="2024-12-21T00:00:00"/>
    <s v="Local Transport"/>
    <x v="0"/>
    <x v="3"/>
    <n v="1900"/>
    <n v="3.1158351058517515"/>
    <s v="i53-r"/>
    <m/>
    <x v="11"/>
    <s v="LAGA Cameroon"/>
    <x v="0"/>
    <n v="609.78836666666666"/>
  </r>
  <r>
    <d v="2024-12-21T00:00:00"/>
    <s v="Local Transport"/>
    <x v="0"/>
    <x v="4"/>
    <n v="3000"/>
    <n v="4.9197396408185554"/>
    <s v="Ann-r"/>
    <m/>
    <x v="9"/>
    <s v="LAGA Cameroon"/>
    <x v="0"/>
    <n v="609.78836666666666"/>
  </r>
  <r>
    <d v="2024-12-21T00:00:00"/>
    <s v="Food - end of year lunch"/>
    <x v="12"/>
    <x v="6"/>
    <n v="190000"/>
    <n v="311.58351058517513"/>
    <s v="Ann-7"/>
    <m/>
    <x v="9"/>
    <s v="LAGA Cameroon"/>
    <x v="0"/>
    <n v="609.78836666666666"/>
  </r>
  <r>
    <d v="2024-12-21T00:00:00"/>
    <s v="drinks - end of year lunch"/>
    <x v="12"/>
    <x v="6"/>
    <n v="71000"/>
    <n v="116.43383816603914"/>
    <s v="Ann-7"/>
    <m/>
    <x v="9"/>
    <s v="LAGA Cameroon"/>
    <x v="0"/>
    <n v="609.78836666666666"/>
  </r>
  <r>
    <d v="2024-12-21T00:00:00"/>
    <s v="white wine - end of year lunch"/>
    <x v="12"/>
    <x v="6"/>
    <n v="6000"/>
    <n v="9.8394792816371108"/>
    <s v="Ann-7"/>
    <m/>
    <x v="9"/>
    <s v="LAGA Cameroon"/>
    <x v="0"/>
    <n v="609.78836666666666"/>
  </r>
  <r>
    <d v="2024-12-21T00:00:00"/>
    <s v="Red wine - end of year lunch"/>
    <x v="12"/>
    <x v="6"/>
    <n v="13000"/>
    <n v="21.318871776880407"/>
    <s v="Ann-7"/>
    <m/>
    <x v="9"/>
    <s v="LAGA Cameroon"/>
    <x v="0"/>
    <n v="609.78836666666666"/>
  </r>
  <r>
    <d v="2024-12-22T00:00:00"/>
    <s v="Yaoundé-Akonolinga"/>
    <x v="0"/>
    <x v="1"/>
    <n v="1900"/>
    <n v="3.1158351058517515"/>
    <s v="ste-8"/>
    <m/>
    <x v="6"/>
    <s v="LAGA Cameroon"/>
    <x v="0"/>
    <n v="609.78836666666666"/>
  </r>
  <r>
    <d v="2024-12-22T00:00:00"/>
    <s v="Local Transport"/>
    <x v="0"/>
    <x v="1"/>
    <n v="2000"/>
    <n v="3.2798264272123698"/>
    <s v="ste-r"/>
    <m/>
    <x v="6"/>
    <s v="LAGA Cameroon"/>
    <x v="0"/>
    <n v="609.78836666666666"/>
  </r>
  <r>
    <d v="2024-12-22T00:00:00"/>
    <s v="Feeding"/>
    <x v="1"/>
    <x v="1"/>
    <n v="5000"/>
    <n v="8.1995660680309257"/>
    <s v="ste-r"/>
    <m/>
    <x v="6"/>
    <s v="LAGA Cameroon"/>
    <x v="0"/>
    <n v="609.78836666666666"/>
  </r>
  <r>
    <d v="2024-12-22T00:00:00"/>
    <s v="Lodging"/>
    <x v="1"/>
    <x v="1"/>
    <n v="10000"/>
    <n v="16.399132136061851"/>
    <s v="ste-9"/>
    <m/>
    <x v="6"/>
    <s v="LAGA Cameroon"/>
    <x v="0"/>
    <n v="609.78836666666666"/>
  </r>
  <r>
    <d v="2024-12-23T00:00:00"/>
    <s v="Arrey - December Compensation - Bank"/>
    <x v="12"/>
    <x v="0"/>
    <n v="1026783"/>
    <n v="1683.8350092061994"/>
    <s v="Bank Transfer "/>
    <m/>
    <x v="14"/>
    <s v="LAGA Cameroon"/>
    <x v="0"/>
    <n v="609.78836666666666"/>
  </r>
  <r>
    <d v="2024-12-23T00:00:00"/>
    <s v="Arrey - December Compensation - Deduction"/>
    <x v="12"/>
    <x v="0"/>
    <n v="-35200"/>
    <n v="-57.724945118937711"/>
    <s v="Cash Box"/>
    <m/>
    <x v="0"/>
    <s v="LAGA Cameroon"/>
    <x v="0"/>
    <n v="609.78836666666666"/>
  </r>
  <r>
    <d v="2024-12-23T00:00:00"/>
    <s v="Eric - December Compensation - Bank"/>
    <x v="12"/>
    <x v="0"/>
    <n v="18140"/>
    <n v="29.748025694816196"/>
    <s v="Bank transfer "/>
    <m/>
    <x v="14"/>
    <s v="LAGA Cameroon"/>
    <x v="0"/>
    <n v="609.78836666666666"/>
  </r>
  <r>
    <d v="2024-12-23T00:00:00"/>
    <s v="Eric - December Compensation - Deduction"/>
    <x v="12"/>
    <x v="0"/>
    <n v="118021"/>
    <n v="193.54419738301556"/>
    <s v="Cash Box"/>
    <m/>
    <x v="13"/>
    <s v="LAGA Cameroon"/>
    <x v="0"/>
    <n v="609.78836666666666"/>
  </r>
  <r>
    <d v="2024-12-23T00:00:00"/>
    <s v="Eric - December Compensation -Advance"/>
    <x v="12"/>
    <x v="0"/>
    <n v="420000"/>
    <n v="688.76354971459773"/>
    <s v="Cash Box"/>
    <m/>
    <x v="13"/>
    <s v="LAGA Cameroon"/>
    <x v="0"/>
    <n v="609.78836666666666"/>
  </r>
  <r>
    <d v="2024-12-23T00:00:00"/>
    <s v="Anna - December Compensation - Bank"/>
    <x v="12"/>
    <x v="4"/>
    <n v="622478"/>
    <n v="1020.8098973791508"/>
    <s v="Bank transfer "/>
    <m/>
    <x v="14"/>
    <s v="LAGA Cameroon"/>
    <x v="0"/>
    <n v="609.78836666666666"/>
  </r>
  <r>
    <d v="2024-12-23T00:00:00"/>
    <s v="Anna - December Compensation - Deduction"/>
    <x v="12"/>
    <x v="4"/>
    <n v="-38800"/>
    <n v="-63.628632687919982"/>
    <s v="Cash Box"/>
    <m/>
    <x v="9"/>
    <s v="LAGA Cameroon"/>
    <x v="0"/>
    <n v="609.78836666666666"/>
  </r>
  <r>
    <d v="2024-12-23T00:00:00"/>
    <s v="Anna- December Compensation -Advance"/>
    <x v="12"/>
    <x v="4"/>
    <n v="0"/>
    <n v="0"/>
    <s v="Cash Box"/>
    <m/>
    <x v="9"/>
    <s v="LAGA Cameroon"/>
    <x v="0"/>
    <n v="609.78836666666666"/>
  </r>
  <r>
    <d v="2024-12-23T00:00:00"/>
    <s v="Aime - December Compensation - Bank"/>
    <x v="12"/>
    <x v="1"/>
    <n v="589929"/>
    <n v="967.43236218948311"/>
    <s v="Bank transfer "/>
    <m/>
    <x v="14"/>
    <s v="LAGA Cameroon"/>
    <x v="0"/>
    <n v="609.78836666666666"/>
  </r>
  <r>
    <d v="2024-12-23T00:00:00"/>
    <s v="Aimé - December Compensation - Deduction"/>
    <x v="12"/>
    <x v="1"/>
    <n v="-15750"/>
    <n v="-25.828633114297414"/>
    <s v="Cash Box"/>
    <m/>
    <x v="1"/>
    <s v="LAGA Cameroon"/>
    <x v="0"/>
    <n v="609.78836666666666"/>
  </r>
  <r>
    <d v="2024-12-23T00:00:00"/>
    <s v="Loveline - December Compensation - Bank"/>
    <x v="12"/>
    <x v="1"/>
    <n v="407042"/>
    <n v="667.51355429268881"/>
    <s v="Bank transfer "/>
    <m/>
    <x v="14"/>
    <s v="LAGA Cameroon"/>
    <x v="0"/>
    <n v="609.78836666666666"/>
  </r>
  <r>
    <d v="2024-12-23T00:00:00"/>
    <s v="Loveline - December Compensation - Deduction"/>
    <x v="12"/>
    <x v="1"/>
    <n v="-9850"/>
    <n v="-16.153145154020923"/>
    <s v="Cash Box"/>
    <m/>
    <x v="2"/>
    <s v="LAGA Cameroon"/>
    <x v="0"/>
    <n v="609.78836666666666"/>
  </r>
  <r>
    <d v="2024-12-23T00:00:00"/>
    <s v="Unice - December Compensation - Bank"/>
    <x v="12"/>
    <x v="2"/>
    <n v="431853"/>
    <n v="714.71897101043191"/>
    <s v="Bank transfer "/>
    <m/>
    <x v="14"/>
    <s v="LAGA Cameroon"/>
    <x v="1"/>
    <n v="604.22770000000003"/>
  </r>
  <r>
    <d v="2024-12-23T00:00:00"/>
    <s v="Unice - December Compensation - Deduction"/>
    <x v="12"/>
    <x v="2"/>
    <n v="-24084"/>
    <n v="-39.859145815393767"/>
    <s v="Cash Box"/>
    <m/>
    <x v="3"/>
    <s v="LAGA Cameroon"/>
    <x v="1"/>
    <n v="604.22770000000003"/>
  </r>
  <r>
    <d v="2024-12-23T00:00:00"/>
    <s v="i54 - December  Compensation - Bank"/>
    <x v="12"/>
    <x v="3"/>
    <n v="495734"/>
    <n v="820.4423597263085"/>
    <s v="Bank transfer "/>
    <m/>
    <x v="14"/>
    <s v="LAGA Cameroon"/>
    <x v="1"/>
    <n v="604.22770000000003"/>
  </r>
  <r>
    <d v="2024-12-23T00:00:00"/>
    <s v="i54 - December Compensation - Deduction"/>
    <x v="12"/>
    <x v="3"/>
    <n v="-34850"/>
    <n v="-57.676932057236037"/>
    <s v="Cash Box"/>
    <m/>
    <x v="4"/>
    <s v="LAGA Cameroon"/>
    <x v="1"/>
    <n v="604.22770000000003"/>
  </r>
  <r>
    <d v="2024-12-23T00:00:00"/>
    <s v="i49- December Compensation - Bank"/>
    <x v="12"/>
    <x v="3"/>
    <n v="485684"/>
    <n v="803.80955722486738"/>
    <s v="Bank transfer "/>
    <m/>
    <x v="14"/>
    <s v="LAGA Cameroon"/>
    <x v="1"/>
    <n v="604.22770000000003"/>
  </r>
  <r>
    <d v="2024-12-23T00:00:00"/>
    <s v="i49 - December Compensation - Deduction"/>
    <x v="12"/>
    <x v="3"/>
    <n v="-24800"/>
    <n v="-41.044129555794939"/>
    <s v="Cash Box"/>
    <m/>
    <x v="5"/>
    <s v="LAGA Cameroon"/>
    <x v="1"/>
    <n v="604.22770000000003"/>
  </r>
  <r>
    <d v="2024-12-23T00:00:00"/>
    <s v="Stevens - December Compensation - Bank"/>
    <x v="12"/>
    <x v="1"/>
    <n v="280806"/>
    <n v="464.73539693728043"/>
    <s v="Bank transfer "/>
    <m/>
    <x v="14"/>
    <s v="LAGA Cameroon"/>
    <x v="1"/>
    <n v="604.22770000000003"/>
  </r>
  <r>
    <d v="2024-12-23T00:00:00"/>
    <s v="Stevens - December Compensation - Deduction"/>
    <x v="12"/>
    <x v="1"/>
    <n v="-46000"/>
    <n v="-76.130240305103513"/>
    <s v="Cash Box"/>
    <m/>
    <x v="6"/>
    <s v="LAGA Cameroon"/>
    <x v="1"/>
    <n v="604.22770000000003"/>
  </r>
  <r>
    <d v="2024-12-23T00:00:00"/>
    <s v="i69 - December Compensation - Bank"/>
    <x v="12"/>
    <x v="3"/>
    <n v="221669"/>
    <n v="363.51792214686941"/>
    <s v="Bank transfer "/>
    <m/>
    <x v="14"/>
    <s v="LAGA Cameroon"/>
    <x v="0"/>
    <n v="609.78836666666666"/>
  </r>
  <r>
    <d v="2024-12-23T00:00:00"/>
    <s v="i69 - December Compensation - Deduction"/>
    <x v="12"/>
    <x v="3"/>
    <n v="900"/>
    <n v="1.4895047016215905"/>
    <s v="Cash Box"/>
    <m/>
    <x v="7"/>
    <s v="LAGA Cameroon"/>
    <x v="1"/>
    <n v="604.22770000000003"/>
  </r>
  <r>
    <d v="2024-12-23T00:00:00"/>
    <s v="Rebecca - December  Compensation - Bank"/>
    <x v="12"/>
    <x v="2"/>
    <n v="228921"/>
    <n v="378.86545088879569"/>
    <s v="Bank transfer "/>
    <m/>
    <x v="14"/>
    <s v="LAGA Cameroon"/>
    <x v="1"/>
    <n v="604.22770000000003"/>
  </r>
  <r>
    <d v="2024-12-23T00:00:00"/>
    <s v="Rebecca - December Compensation - Deduction"/>
    <x v="12"/>
    <x v="2"/>
    <n v="-8100"/>
    <n v="-13.405542314594316"/>
    <s v="Cash Box"/>
    <m/>
    <x v="12"/>
    <s v="LAGA Cameroon"/>
    <x v="1"/>
    <n v="604.22770000000003"/>
  </r>
  <r>
    <d v="2024-12-23T00:00:00"/>
    <s v="François - December  Compensation - Bank"/>
    <x v="12"/>
    <x v="1"/>
    <n v="225600"/>
    <n v="369.96442098955532"/>
    <s v="Bank transfer "/>
    <m/>
    <x v="14"/>
    <s v="LAGA Cameroon"/>
    <x v="0"/>
    <n v="609.78836666666666"/>
  </r>
  <r>
    <d v="2024-12-23T00:00:00"/>
    <s v="François - December Compensation - Deduction"/>
    <x v="12"/>
    <x v="1"/>
    <n v="-49400"/>
    <n v="-81.757258066785084"/>
    <s v="Cash Box"/>
    <m/>
    <x v="8"/>
    <s v="LAGA Cameroon"/>
    <x v="1"/>
    <n v="604.22770000000003"/>
  </r>
  <r>
    <d v="2024-12-23T00:00:00"/>
    <s v="Local Transport"/>
    <x v="0"/>
    <x v="0"/>
    <n v="2000"/>
    <n v="3.3100104480479793"/>
    <s v="arrey-r"/>
    <m/>
    <x v="0"/>
    <s v="LAGA Cameroon"/>
    <x v="1"/>
    <n v="604.22770000000003"/>
  </r>
  <r>
    <d v="2024-12-23T00:00:00"/>
    <s v="Local Transport"/>
    <x v="0"/>
    <x v="2"/>
    <n v="2000"/>
    <n v="3.3100104480479793"/>
    <s v="Reb-r"/>
    <m/>
    <x v="12"/>
    <s v="LAGA Cameroon"/>
    <x v="1"/>
    <n v="604.22770000000003"/>
  </r>
  <r>
    <d v="2024-12-23T00:00:00"/>
    <s v="Local Transport"/>
    <x v="0"/>
    <x v="1"/>
    <n v="2000"/>
    <n v="3.3100104480479793"/>
    <s v="ste-r"/>
    <m/>
    <x v="6"/>
    <s v="LAGA Cameroon"/>
    <x v="1"/>
    <n v="604.22770000000003"/>
  </r>
  <r>
    <d v="2024-12-23T00:00:00"/>
    <s v="Feeding"/>
    <x v="1"/>
    <x v="1"/>
    <n v="5000"/>
    <n v="8.2750261201199482"/>
    <s v="ste-r"/>
    <m/>
    <x v="6"/>
    <s v="LAGA Cameroon"/>
    <x v="1"/>
    <n v="604.22770000000003"/>
  </r>
  <r>
    <d v="2024-12-23T00:00:00"/>
    <s v="Akonolinga-Yaoundé"/>
    <x v="0"/>
    <x v="1"/>
    <n v="1900"/>
    <n v="3.1158351058517515"/>
    <s v="ste-10"/>
    <m/>
    <x v="6"/>
    <s v="LAGA Cameroon"/>
    <x v="0"/>
    <n v="609.78836666666666"/>
  </r>
  <r>
    <d v="2024-12-24T00:00:00"/>
    <s v="Phone"/>
    <x v="2"/>
    <x v="2"/>
    <n v="2500"/>
    <n v="4.1375130600599741"/>
    <s v="Phone-165"/>
    <m/>
    <x v="12"/>
    <s v="LAGA Cameroon"/>
    <x v="1"/>
    <n v="604.22770000000003"/>
  </r>
  <r>
    <d v="2024-12-24T00:00:00"/>
    <s v="Local Transport"/>
    <x v="0"/>
    <x v="0"/>
    <n v="2000"/>
    <n v="3.3100104480479793"/>
    <s v="arrey-r"/>
    <m/>
    <x v="0"/>
    <s v="LAGA Cameroon"/>
    <x v="1"/>
    <n v="604.22770000000003"/>
  </r>
  <r>
    <d v="2024-12-24T00:00:00"/>
    <s v="Local Transport"/>
    <x v="0"/>
    <x v="3"/>
    <n v="2400"/>
    <n v="3.9720125376575748"/>
    <s v="i54-r"/>
    <m/>
    <x v="4"/>
    <s v="LAGA Cameroon"/>
    <x v="1"/>
    <n v="604.22770000000003"/>
  </r>
  <r>
    <d v="2024-12-25T00:00:00"/>
    <s v="Phone"/>
    <x v="2"/>
    <x v="0"/>
    <n v="5000"/>
    <n v="8.2750261201199482"/>
    <s v="Phone-166"/>
    <m/>
    <x v="0"/>
    <s v="LAGA Cameroon"/>
    <x v="1"/>
    <n v="604.22770000000003"/>
  </r>
  <r>
    <d v="2024-12-25T00:00:00"/>
    <s v="Phone"/>
    <x v="2"/>
    <x v="1"/>
    <n v="5000"/>
    <n v="8.2750261201199482"/>
    <s v="Phone-167"/>
    <m/>
    <x v="1"/>
    <s v="LAGA Cameroon"/>
    <x v="1"/>
    <n v="604.22770000000003"/>
  </r>
  <r>
    <d v="2024-12-25T00:00:00"/>
    <s v="Phone"/>
    <x v="2"/>
    <x v="3"/>
    <n v="5000"/>
    <n v="8.2750261201199482"/>
    <s v="Phone-168"/>
    <m/>
    <x v="4"/>
    <s v="LAGA Cameroon"/>
    <x v="1"/>
    <n v="604.22770000000003"/>
  </r>
  <r>
    <d v="2024-12-25T00:00:00"/>
    <s v="Phone"/>
    <x v="2"/>
    <x v="3"/>
    <n v="5000"/>
    <n v="8.2750261201199482"/>
    <s v="Phone-169"/>
    <m/>
    <x v="5"/>
    <s v="LAGA Cameroon"/>
    <x v="1"/>
    <n v="604.22770000000003"/>
  </r>
  <r>
    <d v="2024-12-25T00:00:00"/>
    <s v="Phone"/>
    <x v="2"/>
    <x v="4"/>
    <n v="2500"/>
    <n v="4.1375130600599741"/>
    <s v="Phone-170"/>
    <m/>
    <x v="9"/>
    <s v="LAGA Cameroon"/>
    <x v="1"/>
    <n v="604.22770000000003"/>
  </r>
  <r>
    <d v="2024-12-25T00:00:00"/>
    <s v="Phone"/>
    <x v="2"/>
    <x v="1"/>
    <n v="2500"/>
    <n v="4.1375130600599741"/>
    <s v="Phone-171"/>
    <m/>
    <x v="2"/>
    <s v="LAGA Cameroon"/>
    <x v="1"/>
    <n v="604.22770000000003"/>
  </r>
  <r>
    <d v="2024-12-25T00:00:00"/>
    <s v="Phone"/>
    <x v="2"/>
    <x v="1"/>
    <n v="2500"/>
    <n v="4.1375130600599741"/>
    <s v="Phone-172"/>
    <m/>
    <x v="6"/>
    <s v="LAGA Cameroon"/>
    <x v="1"/>
    <n v="604.22770000000003"/>
  </r>
  <r>
    <d v="2024-12-25T00:00:00"/>
    <s v="Phone"/>
    <x v="2"/>
    <x v="1"/>
    <n v="2500"/>
    <n v="4.1375130600599741"/>
    <s v="Phone-173"/>
    <m/>
    <x v="8"/>
    <s v="LAGA Cameroon"/>
    <x v="1"/>
    <n v="604.22770000000003"/>
  </r>
  <r>
    <d v="2024-12-25T00:00:00"/>
    <s v="Phone"/>
    <x v="2"/>
    <x v="3"/>
    <n v="2500"/>
    <n v="4.1375130600599741"/>
    <s v="Phone-174"/>
    <m/>
    <x v="7"/>
    <s v="LAGA Cameroon"/>
    <x v="1"/>
    <n v="604.22770000000003"/>
  </r>
  <r>
    <d v="2024-12-25T00:00:00"/>
    <s v="Phone"/>
    <x v="2"/>
    <x v="3"/>
    <n v="2500"/>
    <n v="4.1375130600599741"/>
    <s v="Phone-175"/>
    <m/>
    <x v="10"/>
    <s v="LAGA Cameroon"/>
    <x v="1"/>
    <n v="604.22770000000003"/>
  </r>
  <r>
    <d v="2024-12-25T00:00:00"/>
    <s v="Phone"/>
    <x v="2"/>
    <x v="3"/>
    <n v="2500"/>
    <n v="4.1375130600599741"/>
    <s v="Phone-176"/>
    <m/>
    <x v="11"/>
    <s v="LAGA Cameroon"/>
    <x v="1"/>
    <n v="604.22770000000003"/>
  </r>
  <r>
    <d v="2024-12-25T00:00:00"/>
    <s v="Phone"/>
    <x v="2"/>
    <x v="2"/>
    <n v="2500"/>
    <n v="4.1375130600599741"/>
    <s v="Phone-177"/>
    <m/>
    <x v="12"/>
    <s v="LAGA Cameroon"/>
    <x v="1"/>
    <n v="604.22770000000003"/>
  </r>
  <r>
    <d v="2024-12-25T00:00:00"/>
    <s v="Phone"/>
    <x v="2"/>
    <x v="2"/>
    <n v="2500"/>
    <n v="4.1375130600599741"/>
    <s v="Phone-178"/>
    <m/>
    <x v="3"/>
    <s v="LAGA Cameroon"/>
    <x v="1"/>
    <n v="604.22770000000003"/>
  </r>
  <r>
    <d v="2024-12-27T00:00:00"/>
    <s v="Local Transport"/>
    <x v="0"/>
    <x v="0"/>
    <n v="2000"/>
    <n v="3.3100104480479793"/>
    <s v="arrey-r"/>
    <m/>
    <x v="0"/>
    <s v="LAGA Cameroon"/>
    <x v="1"/>
    <n v="604.22770000000003"/>
  </r>
  <r>
    <d v="2024-12-27T00:00:00"/>
    <s v="Local Transport"/>
    <x v="0"/>
    <x v="2"/>
    <n v="2000"/>
    <n v="3.3100104480479793"/>
    <s v="Reb-r"/>
    <m/>
    <x v="12"/>
    <s v="LAGA Cameroon"/>
    <x v="1"/>
    <n v="604.22770000000003"/>
  </r>
  <r>
    <d v="2024-12-27T00:00:00"/>
    <s v="Radio news flash F"/>
    <x v="6"/>
    <x v="4"/>
    <n v="7000"/>
    <n v="11.585036568167927"/>
    <s v="Ann-r"/>
    <m/>
    <x v="9"/>
    <s v="LAGA Cameroon"/>
    <x v="1"/>
    <n v="604.22770000000003"/>
  </r>
  <r>
    <d v="2024-12-27T00:00:00"/>
    <s v="Radio news flash F"/>
    <x v="6"/>
    <x v="4"/>
    <n v="7000"/>
    <n v="11.585036568167927"/>
    <s v="Ann-r"/>
    <m/>
    <x v="9"/>
    <s v="LAGA Cameroon"/>
    <x v="1"/>
    <n v="604.22770000000003"/>
  </r>
  <r>
    <d v="2024-12-27T00:00:00"/>
    <s v="Radio news flash E"/>
    <x v="6"/>
    <x v="4"/>
    <n v="7000"/>
    <n v="11.585036568167927"/>
    <s v="Ann-r"/>
    <m/>
    <x v="9"/>
    <s v="LAGA Cameroon"/>
    <x v="1"/>
    <n v="604.22770000000003"/>
  </r>
  <r>
    <d v="2024-12-27T00:00:00"/>
    <s v="Radio news flash F"/>
    <x v="6"/>
    <x v="4"/>
    <n v="7000"/>
    <n v="11.585036568167927"/>
    <s v="Ann-r"/>
    <m/>
    <x v="9"/>
    <s v="LAGA Cameroon"/>
    <x v="1"/>
    <n v="604.22770000000003"/>
  </r>
  <r>
    <d v="2024-12-28T00:00:00"/>
    <s v="Local Transport"/>
    <x v="0"/>
    <x v="0"/>
    <n v="2000"/>
    <n v="3.3100104480479793"/>
    <s v="arrey-r"/>
    <m/>
    <x v="0"/>
    <s v="LAGA Cameroon"/>
    <x v="1"/>
    <n v="604.22770000000003"/>
  </r>
  <r>
    <d v="2024-12-28T00:00:00"/>
    <s v="Radio news flash F"/>
    <x v="6"/>
    <x v="4"/>
    <n v="7000"/>
    <n v="11.585036568167927"/>
    <s v="Ann-r"/>
    <m/>
    <x v="9"/>
    <s v="LAGA Cameroon"/>
    <x v="1"/>
    <n v="604.22770000000003"/>
  </r>
  <r>
    <d v="2024-12-29T00:00:00"/>
    <s v="Local Transport"/>
    <x v="0"/>
    <x v="0"/>
    <n v="2000"/>
    <n v="3.3100104480479793"/>
    <s v="arrey-r"/>
    <m/>
    <x v="0"/>
    <s v="LAGA Cameroon"/>
    <x v="1"/>
    <n v="604.22770000000003"/>
  </r>
  <r>
    <d v="2024-12-29T00:00:00"/>
    <s v="Radio news flash F"/>
    <x v="6"/>
    <x v="4"/>
    <n v="7000"/>
    <n v="11.585036568167927"/>
    <s v="Ann-r"/>
    <m/>
    <x v="9"/>
    <s v="LAGA Cameroon"/>
    <x v="1"/>
    <n v="604.22770000000003"/>
  </r>
  <r>
    <d v="2024-12-30T00:00:00"/>
    <s v="Radio news flash E"/>
    <x v="6"/>
    <x v="4"/>
    <n v="7000"/>
    <n v="11.585036568167927"/>
    <s v="Ann-r"/>
    <m/>
    <x v="9"/>
    <s v="LAGA Cameroon"/>
    <x v="1"/>
    <n v="604.22770000000003"/>
  </r>
  <r>
    <d v="2024-12-30T00:00:00"/>
    <s v="Radio news flash E"/>
    <x v="6"/>
    <x v="4"/>
    <n v="7000"/>
    <n v="11.585036568167927"/>
    <s v="Ann-r"/>
    <m/>
    <x v="9"/>
    <s v="LAGA Cameroon"/>
    <x v="1"/>
    <n v="604.22770000000003"/>
  </r>
  <r>
    <d v="2024-12-30T00:00:00"/>
    <s v="Radio news flash F"/>
    <x v="6"/>
    <x v="4"/>
    <n v="7000"/>
    <n v="11.585036568167927"/>
    <s v="Ann-r"/>
    <m/>
    <x v="9"/>
    <s v="LAGA Cameroon"/>
    <x v="1"/>
    <n v="604.22770000000003"/>
  </r>
  <r>
    <d v="2024-12-30T00:00:00"/>
    <s v="Radio news flash E"/>
    <x v="6"/>
    <x v="4"/>
    <n v="7000"/>
    <n v="11.479392495243296"/>
    <s v="Ann-r"/>
    <m/>
    <x v="9"/>
    <s v="LAGA Cameroon"/>
    <x v="0"/>
    <n v="609.78836666666666"/>
  </r>
  <r>
    <d v="2024-12-30T00:00:00"/>
    <s v="Radio news flash F"/>
    <x v="6"/>
    <x v="4"/>
    <n v="7000"/>
    <n v="11.585036568167927"/>
    <s v="Ann-r"/>
    <m/>
    <x v="9"/>
    <s v="LAGA Cameroon"/>
    <x v="1"/>
    <n v="604.22770000000003"/>
  </r>
  <r>
    <d v="2024-12-31T00:00:00"/>
    <s v="Phone"/>
    <x v="2"/>
    <x v="0"/>
    <n v="5000"/>
    <n v="8.2750261201199482"/>
    <s v="Phone-179"/>
    <m/>
    <x v="0"/>
    <s v="LAGA Cameroon"/>
    <x v="1"/>
    <n v="604.22770000000003"/>
  </r>
  <r>
    <d v="2024-12-31T00:00:00"/>
    <s v="Phone"/>
    <x v="2"/>
    <x v="1"/>
    <n v="5000"/>
    <n v="8.2750261201199482"/>
    <s v="Phone-180"/>
    <m/>
    <x v="1"/>
    <s v="LAGA Cameroon"/>
    <x v="1"/>
    <n v="604.22770000000003"/>
  </r>
  <r>
    <d v="2024-12-31T00:00:00"/>
    <s v="Phone"/>
    <x v="2"/>
    <x v="3"/>
    <n v="5000"/>
    <n v="8.2750261201199482"/>
    <s v="Phone-181"/>
    <m/>
    <x v="4"/>
    <s v="LAGA Cameroon"/>
    <x v="1"/>
    <n v="604.22770000000003"/>
  </r>
  <r>
    <d v="2024-12-31T00:00:00"/>
    <s v="Phone"/>
    <x v="2"/>
    <x v="3"/>
    <n v="5000"/>
    <n v="8.2750261201199482"/>
    <s v="Phone-182"/>
    <m/>
    <x v="5"/>
    <s v="LAGA Cameroon"/>
    <x v="1"/>
    <n v="604.22770000000003"/>
  </r>
  <r>
    <d v="2024-12-31T00:00:00"/>
    <s v="Phone"/>
    <x v="2"/>
    <x v="4"/>
    <n v="2500"/>
    <n v="4.1375130600599741"/>
    <s v="Phone-183"/>
    <m/>
    <x v="9"/>
    <s v="LAGA Cameroon"/>
    <x v="1"/>
    <n v="604.22770000000003"/>
  </r>
  <r>
    <d v="2024-12-31T00:00:00"/>
    <s v="Phone"/>
    <x v="2"/>
    <x v="1"/>
    <n v="2500"/>
    <n v="4.1375130600599741"/>
    <s v="Phone-184"/>
    <m/>
    <x v="2"/>
    <s v="LAGA Cameroon"/>
    <x v="1"/>
    <n v="604.22770000000003"/>
  </r>
  <r>
    <d v="2024-12-31T00:00:00"/>
    <s v="Phone"/>
    <x v="2"/>
    <x v="1"/>
    <n v="2500"/>
    <n v="4.1375130600599741"/>
    <s v="Phone-185"/>
    <m/>
    <x v="6"/>
    <s v="LAGA Cameroon"/>
    <x v="1"/>
    <n v="604.22770000000003"/>
  </r>
  <r>
    <d v="2024-12-31T00:00:00"/>
    <s v="Phone"/>
    <x v="2"/>
    <x v="1"/>
    <n v="2500"/>
    <n v="4.1375130600599741"/>
    <s v="Phone-186"/>
    <m/>
    <x v="8"/>
    <s v="LAGA Cameroon"/>
    <x v="1"/>
    <n v="604.22770000000003"/>
  </r>
  <r>
    <d v="2024-12-31T00:00:00"/>
    <s v="Phone"/>
    <x v="2"/>
    <x v="3"/>
    <n v="2500"/>
    <n v="4.1375130600599741"/>
    <s v="Phone-187"/>
    <m/>
    <x v="7"/>
    <s v="LAGA Cameroon"/>
    <x v="1"/>
    <n v="604.22770000000003"/>
  </r>
  <r>
    <d v="2024-12-31T00:00:00"/>
    <s v="Phone"/>
    <x v="2"/>
    <x v="3"/>
    <n v="2500"/>
    <n v="4.1375130600599741"/>
    <s v="Phone-188"/>
    <m/>
    <x v="10"/>
    <s v="LAGA Cameroon"/>
    <x v="1"/>
    <n v="604.22770000000003"/>
  </r>
  <r>
    <d v="2024-12-31T00:00:00"/>
    <s v="Phone"/>
    <x v="2"/>
    <x v="3"/>
    <n v="2500"/>
    <n v="4.1375130600599741"/>
    <s v="Phone-189"/>
    <m/>
    <x v="11"/>
    <s v="LAGA Cameroon"/>
    <x v="1"/>
    <n v="604.22770000000003"/>
  </r>
  <r>
    <d v="2024-12-31T00:00:00"/>
    <s v="Phone"/>
    <x v="2"/>
    <x v="2"/>
    <n v="5000"/>
    <n v="8.2750261201199482"/>
    <s v="Phone-190"/>
    <m/>
    <x v="12"/>
    <s v="LAGA Cameroon"/>
    <x v="1"/>
    <n v="604.22770000000003"/>
  </r>
  <r>
    <d v="2024-12-31T00:00:00"/>
    <s v="Phone"/>
    <x v="2"/>
    <x v="2"/>
    <n v="2500"/>
    <n v="4.1375130600599741"/>
    <s v="Phone-191"/>
    <m/>
    <x v="3"/>
    <s v="LAGA Cameroon"/>
    <x v="1"/>
    <n v="604.22770000000003"/>
  </r>
  <r>
    <d v="2024-12-31T00:00:00"/>
    <s v="Monthly Bank Fees - AFriland 07"/>
    <x v="14"/>
    <x v="2"/>
    <n v="0"/>
    <n v="0"/>
    <s v="Afriland-r"/>
    <m/>
    <x v="16"/>
    <s v="LAGA Cameroon"/>
    <x v="1"/>
    <n v="604.22770000000003"/>
  </r>
  <r>
    <d v="2024-12-31T00:00:00"/>
    <s v="Monthly Bank Fees - AFriland 13"/>
    <x v="14"/>
    <x v="2"/>
    <n v="10445"/>
    <n v="17.286529564930571"/>
    <s v="Afriland-r"/>
    <m/>
    <x v="17"/>
    <s v="LAGA Cameroon"/>
    <x v="1"/>
    <n v="604.22770000000003"/>
  </r>
  <r>
    <d v="2024-12-31T00:00:00"/>
    <s v="Monthly Bank Fees - AFriland 16"/>
    <x v="14"/>
    <x v="2"/>
    <n v="60820"/>
    <n v="99.739521651528179"/>
    <s v="Afriland-r"/>
    <m/>
    <x v="14"/>
    <s v="LAGA Cameroon"/>
    <x v="0"/>
    <n v="609.78836666666666"/>
  </r>
  <r>
    <d v="2024-12-31T00:00:00"/>
    <s v="Local Transport"/>
    <x v="0"/>
    <x v="2"/>
    <n v="3500"/>
    <n v="5.7925182840839637"/>
    <s v="Reb-r"/>
    <m/>
    <x v="12"/>
    <s v="LAGA Cameroon"/>
    <x v="1"/>
    <n v="604.227700000000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50"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5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R12" firstHeaderRow="1" firstDataRow="2" firstDataCol="1" rowPageCount="1" colPageCount="1"/>
  <pivotFields count="12">
    <pivotField showAll="0"/>
    <pivotField showAll="0"/>
    <pivotField axis="axisCol" showAll="0">
      <items count="20">
        <item x="14"/>
        <item x="3"/>
        <item x="12"/>
        <item x="10"/>
        <item x="5"/>
        <item x="2"/>
        <item x="8"/>
        <item x="0"/>
        <item x="7"/>
        <item x="4"/>
        <item x="1"/>
        <item m="1" x="17"/>
        <item x="9"/>
        <item m="1" x="15"/>
        <item m="1" x="18"/>
        <item x="6"/>
        <item x="11"/>
        <item m="1" x="16"/>
        <item x="13"/>
        <item t="default"/>
      </items>
    </pivotField>
    <pivotField axis="axisRow" showAll="0">
      <items count="8">
        <item x="3"/>
        <item x="1"/>
        <item x="0"/>
        <item x="4"/>
        <item x="2"/>
        <item x="5"/>
        <item x="6"/>
        <item t="default"/>
      </items>
    </pivotField>
    <pivotField dataField="1" showAll="0"/>
    <pivotField numFmtId="169" showAll="0"/>
    <pivotField showAll="0"/>
    <pivotField showAll="0"/>
    <pivotField showAll="0"/>
    <pivotField showAll="0"/>
    <pivotField axis="axisPage" showAll="0">
      <items count="5">
        <item x="1"/>
        <item m="1" x="2"/>
        <item m="1" x="3"/>
        <item x="0"/>
        <item t="default"/>
      </items>
    </pivotField>
    <pivotField numFmtId="174" showAll="0"/>
  </pivotFields>
  <rowFields count="1">
    <field x="3"/>
  </rowFields>
  <rowItems count="8">
    <i>
      <x/>
    </i>
    <i>
      <x v="1"/>
    </i>
    <i>
      <x v="2"/>
    </i>
    <i>
      <x v="3"/>
    </i>
    <i>
      <x v="4"/>
    </i>
    <i>
      <x v="5"/>
    </i>
    <i>
      <x v="6"/>
    </i>
    <i t="grand">
      <x/>
    </i>
  </rowItems>
  <colFields count="1">
    <field x="2"/>
  </colFields>
  <colItems count="16">
    <i>
      <x/>
    </i>
    <i>
      <x v="1"/>
    </i>
    <i>
      <x v="2"/>
    </i>
    <i>
      <x v="3"/>
    </i>
    <i>
      <x v="4"/>
    </i>
    <i>
      <x v="5"/>
    </i>
    <i>
      <x v="6"/>
    </i>
    <i>
      <x v="7"/>
    </i>
    <i>
      <x v="8"/>
    </i>
    <i>
      <x v="9"/>
    </i>
    <i>
      <x v="10"/>
    </i>
    <i>
      <x v="12"/>
    </i>
    <i>
      <x v="15"/>
    </i>
    <i>
      <x v="16"/>
    </i>
    <i>
      <x v="18"/>
    </i>
    <i t="grand">
      <x/>
    </i>
  </colItems>
  <pageFields count="1">
    <pageField fld="10" hier="-1"/>
  </pageFields>
  <dataFields count="1">
    <dataField name="Somme de Used FCFA" fld="4" baseField="0" baseItem="0" numFmtId="175"/>
  </dataFields>
  <formats count="24">
    <format dxfId="31">
      <pivotArea type="all" dataOnly="0" outline="0" fieldPosition="0"/>
    </format>
    <format dxfId="30">
      <pivotArea outline="0" collapsedLevelsAreSubtotals="1" fieldPosition="0"/>
    </format>
    <format dxfId="29">
      <pivotArea type="origin" dataOnly="0" labelOnly="1" outline="0" fieldPosition="0"/>
    </format>
    <format dxfId="28">
      <pivotArea field="2" type="button" dataOnly="0" labelOnly="1" outline="0" axis="axisCol" fieldPosition="0"/>
    </format>
    <format dxfId="27">
      <pivotArea type="topRight" dataOnly="0" labelOnly="1" outline="0" fieldPosition="0"/>
    </format>
    <format dxfId="26">
      <pivotArea field="3" type="button" dataOnly="0" labelOnly="1" outline="0" axis="axisRow" fieldPosition="0"/>
    </format>
    <format dxfId="25">
      <pivotArea dataOnly="0" labelOnly="1" fieldPosition="0">
        <references count="1">
          <reference field="3" count="0"/>
        </references>
      </pivotArea>
    </format>
    <format dxfId="24">
      <pivotArea dataOnly="0" labelOnly="1" grandRow="1" outline="0" fieldPosition="0"/>
    </format>
    <format dxfId="23">
      <pivotArea dataOnly="0" labelOnly="1" fieldPosition="0">
        <references count="1">
          <reference field="2" count="0"/>
        </references>
      </pivotArea>
    </format>
    <format dxfId="22">
      <pivotArea dataOnly="0" labelOnly="1" grandCol="1" outline="0"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field="3" type="button" dataOnly="0" labelOnly="1" outline="0" axis="axisRow" fieldPosition="0"/>
    </format>
    <format dxfId="17">
      <pivotArea dataOnly="0" labelOnly="1" fieldPosition="0">
        <references count="1">
          <reference field="2" count="0"/>
        </references>
      </pivotArea>
    </format>
    <format dxfId="16">
      <pivotArea dataOnly="0" labelOnly="1" grandCol="1" outline="0" fieldPosition="0"/>
    </format>
    <format dxfId="15">
      <pivotArea field="3" type="button" dataOnly="0" labelOnly="1" outline="0" axis="axisRow" fieldPosition="0"/>
    </format>
    <format dxfId="14">
      <pivotArea dataOnly="0" labelOnly="1" fieldPosition="0">
        <references count="1">
          <reference field="2" count="0"/>
        </references>
      </pivotArea>
    </format>
    <format dxfId="13">
      <pivotArea dataOnly="0" labelOnly="1" grandCol="1" outline="0" fieldPosition="0"/>
    </format>
    <format dxfId="12">
      <pivotArea outline="0" collapsedLevelsAreSubtotals="1" fieldPosition="0"/>
    </format>
    <format dxfId="11">
      <pivotArea outline="0" collapsedLevelsAreSubtotals="1" fieldPosition="0"/>
    </format>
    <format dxfId="10">
      <pivotArea field="3" type="button" dataOnly="0" labelOnly="1" outline="0" axis="axisRow" fieldPosition="0"/>
    </format>
    <format dxfId="9">
      <pivotArea dataOnly="0" labelOnly="1" fieldPosition="0">
        <references count="1">
          <reference field="2" count="10">
            <x v="0"/>
            <x v="2"/>
            <x v="3"/>
            <x v="4"/>
            <x v="5"/>
            <x v="6"/>
            <x v="7"/>
            <x v="8"/>
            <x v="9"/>
            <x v="10"/>
          </reference>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49"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7" t="s">
        <v>95</v>
      </c>
      <c r="B3" s="58" t="s">
        <v>25</v>
      </c>
    </row>
    <row r="4" spans="1:2">
      <c r="A4" s="59" t="s">
        <v>13</v>
      </c>
      <c r="B4" s="62">
        <v>1435180</v>
      </c>
    </row>
    <row r="5" spans="1:2">
      <c r="A5" s="60" t="s">
        <v>16</v>
      </c>
      <c r="B5" s="64">
        <v>80300</v>
      </c>
    </row>
    <row r="6" spans="1:2">
      <c r="A6" s="60" t="s">
        <v>15</v>
      </c>
      <c r="B6" s="64">
        <v>43700</v>
      </c>
    </row>
    <row r="7" spans="1:2">
      <c r="A7" s="60" t="s">
        <v>12</v>
      </c>
      <c r="B7" s="64">
        <v>840150</v>
      </c>
    </row>
    <row r="8" spans="1:2">
      <c r="A8" s="60" t="s">
        <v>18</v>
      </c>
      <c r="B8" s="64">
        <v>711850</v>
      </c>
    </row>
    <row r="9" spans="1:2">
      <c r="A9" s="60" t="s">
        <v>24</v>
      </c>
      <c r="B9" s="64">
        <v>570450</v>
      </c>
    </row>
    <row r="10" spans="1:2">
      <c r="A10" s="60" t="s">
        <v>19</v>
      </c>
      <c r="B10" s="64">
        <v>1058150</v>
      </c>
    </row>
    <row r="11" spans="1:2">
      <c r="A11" s="60" t="s">
        <v>42</v>
      </c>
      <c r="B11" s="64">
        <v>491650</v>
      </c>
    </row>
    <row r="12" spans="1:2">
      <c r="A12" s="60" t="s">
        <v>52</v>
      </c>
      <c r="B12" s="64">
        <v>868120</v>
      </c>
    </row>
    <row r="13" spans="1:2">
      <c r="A13" s="60" t="s">
        <v>91</v>
      </c>
      <c r="B13" s="64">
        <v>406750</v>
      </c>
    </row>
    <row r="14" spans="1:2">
      <c r="A14" s="60" t="s">
        <v>108</v>
      </c>
      <c r="B14" s="64">
        <v>99200</v>
      </c>
    </row>
    <row r="15" spans="1:2">
      <c r="A15" s="61" t="s">
        <v>96</v>
      </c>
      <c r="B15" s="6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9"/>
  <sheetViews>
    <sheetView tabSelected="1" zoomScale="96" zoomScaleNormal="96" workbookViewId="0">
      <pane ySplit="1" topLeftCell="A2" activePane="bottomLeft" state="frozen"/>
      <selection activeCell="A752" sqref="A752"/>
      <selection pane="bottomLeft" activeCell="E11" sqref="E11"/>
    </sheetView>
  </sheetViews>
  <sheetFormatPr defaultColWidth="8.796875" defaultRowHeight="15.75"/>
  <cols>
    <col min="1" max="1" width="7.3984375" style="94" customWidth="1"/>
    <col min="2" max="2" width="27" style="343" customWidth="1"/>
    <col min="3" max="3" width="19.09765625" style="289" customWidth="1"/>
    <col min="4" max="4" width="13.296875" style="287" customWidth="1"/>
    <col min="5" max="5" width="10.09765625" style="414" bestFit="1" customWidth="1"/>
    <col min="6" max="6" width="8.8984375" style="257" customWidth="1"/>
    <col min="7" max="7" width="8.296875" style="187" customWidth="1"/>
    <col min="8" max="8" width="8.296875" style="318" customWidth="1"/>
    <col min="9" max="9" width="10.19921875" style="223" customWidth="1"/>
    <col min="10" max="10" width="15.19921875" style="242" customWidth="1"/>
    <col min="11" max="11" width="13.3984375" style="240" customWidth="1"/>
    <col min="12" max="12" width="8.69921875" style="93" customWidth="1"/>
    <col min="13" max="13" width="22.3984375" style="186" customWidth="1"/>
    <col min="14" max="16384" width="8.796875" style="186"/>
  </cols>
  <sheetData>
    <row r="1" spans="1:16" s="91" customFormat="1" ht="26.25" customHeight="1">
      <c r="A1" s="394" t="s">
        <v>3</v>
      </c>
      <c r="B1" s="365" t="s">
        <v>97</v>
      </c>
      <c r="C1" s="382" t="s">
        <v>209</v>
      </c>
      <c r="D1" s="182" t="s">
        <v>0</v>
      </c>
      <c r="E1" s="397" t="s">
        <v>1</v>
      </c>
      <c r="F1" s="255" t="s">
        <v>37</v>
      </c>
      <c r="G1" s="183" t="s">
        <v>4</v>
      </c>
      <c r="H1" s="183" t="s">
        <v>40</v>
      </c>
      <c r="I1" s="416" t="s">
        <v>2</v>
      </c>
      <c r="J1" s="184" t="s">
        <v>20</v>
      </c>
      <c r="K1" s="184" t="s">
        <v>23</v>
      </c>
      <c r="L1" s="185" t="s">
        <v>39</v>
      </c>
      <c r="M1" s="309"/>
      <c r="N1" s="309"/>
      <c r="O1" s="309"/>
      <c r="P1" s="309"/>
    </row>
    <row r="2" spans="1:16" s="92" customFormat="1" ht="15" customHeight="1">
      <c r="A2" s="195">
        <v>45627</v>
      </c>
      <c r="B2" s="219" t="s">
        <v>43</v>
      </c>
      <c r="C2" s="37" t="s">
        <v>53</v>
      </c>
      <c r="D2" s="297" t="s">
        <v>8</v>
      </c>
      <c r="E2" s="188">
        <v>2000</v>
      </c>
      <c r="F2" s="256">
        <f t="shared" ref="F2:F65" si="0">E2/L2</f>
        <v>3.2798264272123698</v>
      </c>
      <c r="G2" s="217" t="s">
        <v>219</v>
      </c>
      <c r="H2" s="294"/>
      <c r="I2" s="38" t="s">
        <v>16</v>
      </c>
      <c r="J2" s="241" t="s">
        <v>21</v>
      </c>
      <c r="K2" s="243" t="s">
        <v>665</v>
      </c>
      <c r="L2" s="199">
        <v>609.78836666666666</v>
      </c>
      <c r="M2" s="186"/>
      <c r="N2" s="186"/>
      <c r="O2" s="186"/>
      <c r="P2" s="186"/>
    </row>
    <row r="3" spans="1:16" s="92" customFormat="1" ht="15" customHeight="1">
      <c r="A3" s="195">
        <v>45627</v>
      </c>
      <c r="B3" s="219" t="s">
        <v>247</v>
      </c>
      <c r="C3" s="37" t="s">
        <v>53</v>
      </c>
      <c r="D3" s="295" t="s">
        <v>8</v>
      </c>
      <c r="E3" s="188">
        <v>2000</v>
      </c>
      <c r="F3" s="256">
        <f t="shared" si="0"/>
        <v>3.2798264272123698</v>
      </c>
      <c r="G3" s="210" t="s">
        <v>451</v>
      </c>
      <c r="H3" s="294"/>
      <c r="I3" s="38" t="s">
        <v>16</v>
      </c>
      <c r="J3" s="241" t="s">
        <v>21</v>
      </c>
      <c r="K3" s="243" t="s">
        <v>665</v>
      </c>
      <c r="L3" s="199">
        <v>609.78836666666666</v>
      </c>
      <c r="M3" s="186"/>
      <c r="N3" s="186"/>
      <c r="O3" s="186"/>
      <c r="P3" s="186"/>
    </row>
    <row r="4" spans="1:16" s="92" customFormat="1" ht="15" customHeight="1">
      <c r="A4" s="308">
        <v>45627</v>
      </c>
      <c r="B4" s="179" t="s">
        <v>43</v>
      </c>
      <c r="C4" s="37" t="s">
        <v>53</v>
      </c>
      <c r="D4" s="200" t="s">
        <v>6</v>
      </c>
      <c r="E4" s="188">
        <v>2000</v>
      </c>
      <c r="F4" s="256">
        <f t="shared" si="0"/>
        <v>3.2798264272123698</v>
      </c>
      <c r="G4" s="295" t="s">
        <v>58</v>
      </c>
      <c r="H4" s="258"/>
      <c r="I4" s="38" t="s">
        <v>67</v>
      </c>
      <c r="J4" s="241" t="s">
        <v>21</v>
      </c>
      <c r="K4" s="243" t="s">
        <v>665</v>
      </c>
      <c r="L4" s="199">
        <v>609.78836666666666</v>
      </c>
      <c r="M4" s="186"/>
      <c r="N4" s="186"/>
      <c r="O4" s="186"/>
      <c r="P4" s="186"/>
    </row>
    <row r="5" spans="1:16" s="92" customFormat="1" ht="15" customHeight="1">
      <c r="A5" s="308">
        <v>45627</v>
      </c>
      <c r="B5" s="42" t="s">
        <v>247</v>
      </c>
      <c r="C5" s="37" t="s">
        <v>53</v>
      </c>
      <c r="D5" s="200" t="s">
        <v>6</v>
      </c>
      <c r="E5" s="188">
        <v>8000</v>
      </c>
      <c r="F5" s="256">
        <f t="shared" si="0"/>
        <v>13.119305708849479</v>
      </c>
      <c r="G5" s="295" t="s">
        <v>59</v>
      </c>
      <c r="H5" s="258"/>
      <c r="I5" s="38" t="s">
        <v>67</v>
      </c>
      <c r="J5" s="241" t="s">
        <v>21</v>
      </c>
      <c r="K5" s="243" t="s">
        <v>665</v>
      </c>
      <c r="L5" s="199">
        <v>609.78836666666666</v>
      </c>
      <c r="M5" s="186"/>
      <c r="N5" s="186"/>
      <c r="O5" s="186"/>
      <c r="P5" s="186"/>
    </row>
    <row r="6" spans="1:16" s="92" customFormat="1" ht="15" customHeight="1">
      <c r="A6" s="195">
        <v>45627</v>
      </c>
      <c r="B6" s="219" t="s">
        <v>247</v>
      </c>
      <c r="C6" s="37" t="s">
        <v>53</v>
      </c>
      <c r="D6" s="211" t="s">
        <v>6</v>
      </c>
      <c r="E6" s="188">
        <v>7000</v>
      </c>
      <c r="F6" s="256">
        <f t="shared" si="0"/>
        <v>11.479392495243296</v>
      </c>
      <c r="G6" s="210" t="s">
        <v>517</v>
      </c>
      <c r="H6" s="198"/>
      <c r="I6" s="217" t="s">
        <v>11</v>
      </c>
      <c r="J6" s="241" t="s">
        <v>21</v>
      </c>
      <c r="K6" s="243" t="s">
        <v>665</v>
      </c>
      <c r="L6" s="199">
        <v>609.78836666666666</v>
      </c>
      <c r="M6" s="186"/>
      <c r="N6" s="186"/>
      <c r="O6" s="186"/>
      <c r="P6" s="186"/>
    </row>
    <row r="7" spans="1:16" s="92" customFormat="1" ht="15" customHeight="1">
      <c r="A7" s="195">
        <v>45627</v>
      </c>
      <c r="B7" s="219" t="s">
        <v>44</v>
      </c>
      <c r="C7" s="37" t="s">
        <v>66</v>
      </c>
      <c r="D7" s="211" t="s">
        <v>6</v>
      </c>
      <c r="E7" s="188">
        <v>5000</v>
      </c>
      <c r="F7" s="256">
        <f t="shared" si="0"/>
        <v>8.1995660680309257</v>
      </c>
      <c r="G7" s="210" t="s">
        <v>518</v>
      </c>
      <c r="H7" s="198"/>
      <c r="I7" s="302" t="s">
        <v>11</v>
      </c>
      <c r="J7" s="241" t="s">
        <v>21</v>
      </c>
      <c r="K7" s="243" t="s">
        <v>665</v>
      </c>
      <c r="L7" s="199">
        <v>609.78836666666666</v>
      </c>
      <c r="M7" s="186"/>
      <c r="N7" s="186"/>
      <c r="O7" s="186"/>
      <c r="P7" s="186"/>
    </row>
    <row r="8" spans="1:16" s="92" customFormat="1" ht="15" customHeight="1">
      <c r="A8" s="195">
        <v>45627</v>
      </c>
      <c r="B8" s="219" t="s">
        <v>43</v>
      </c>
      <c r="C8" s="37" t="s">
        <v>53</v>
      </c>
      <c r="D8" s="211" t="s">
        <v>6</v>
      </c>
      <c r="E8" s="188">
        <v>2000</v>
      </c>
      <c r="F8" s="256">
        <f t="shared" si="0"/>
        <v>3.2798264272123698</v>
      </c>
      <c r="G8" s="210" t="s">
        <v>518</v>
      </c>
      <c r="H8" s="198"/>
      <c r="I8" s="302" t="s">
        <v>11</v>
      </c>
      <c r="J8" s="241" t="s">
        <v>21</v>
      </c>
      <c r="K8" s="243" t="s">
        <v>665</v>
      </c>
      <c r="L8" s="199">
        <v>609.78836666666666</v>
      </c>
      <c r="M8" s="186"/>
      <c r="N8" s="186"/>
      <c r="O8" s="186"/>
      <c r="P8" s="186"/>
    </row>
    <row r="9" spans="1:16" s="92" customFormat="1" ht="15" customHeight="1">
      <c r="A9" s="195">
        <v>45627</v>
      </c>
      <c r="B9" s="219" t="s">
        <v>470</v>
      </c>
      <c r="C9" s="37" t="s">
        <v>53</v>
      </c>
      <c r="D9" s="211" t="s">
        <v>9</v>
      </c>
      <c r="E9" s="188">
        <v>7500</v>
      </c>
      <c r="F9" s="256">
        <f t="shared" si="0"/>
        <v>12.299349102046389</v>
      </c>
      <c r="G9" s="50" t="s">
        <v>112</v>
      </c>
      <c r="H9" s="294"/>
      <c r="I9" s="303" t="s">
        <v>14</v>
      </c>
      <c r="J9" s="241" t="s">
        <v>21</v>
      </c>
      <c r="K9" s="243" t="s">
        <v>665</v>
      </c>
      <c r="L9" s="199">
        <v>609.78836666666666</v>
      </c>
      <c r="M9" s="186"/>
      <c r="N9" s="186"/>
      <c r="O9" s="186"/>
      <c r="P9" s="186"/>
    </row>
    <row r="10" spans="1:16" s="92" customFormat="1" ht="15" customHeight="1">
      <c r="A10" s="195">
        <v>45627</v>
      </c>
      <c r="B10" s="219" t="s">
        <v>43</v>
      </c>
      <c r="C10" s="37" t="s">
        <v>53</v>
      </c>
      <c r="D10" s="211" t="s">
        <v>9</v>
      </c>
      <c r="E10" s="188">
        <v>2000</v>
      </c>
      <c r="F10" s="256">
        <f t="shared" si="0"/>
        <v>3.2798264272123698</v>
      </c>
      <c r="G10" s="50" t="s">
        <v>55</v>
      </c>
      <c r="H10" s="292"/>
      <c r="I10" s="303" t="s">
        <v>14</v>
      </c>
      <c r="J10" s="241" t="s">
        <v>21</v>
      </c>
      <c r="K10" s="243" t="s">
        <v>665</v>
      </c>
      <c r="L10" s="199">
        <v>609.78836666666666</v>
      </c>
      <c r="M10" s="186"/>
      <c r="N10" s="186"/>
      <c r="O10" s="186"/>
      <c r="P10" s="186"/>
    </row>
    <row r="11" spans="1:16" s="92" customFormat="1" ht="15" customHeight="1">
      <c r="A11" s="195">
        <v>45627</v>
      </c>
      <c r="B11" s="39" t="s">
        <v>247</v>
      </c>
      <c r="C11" s="37" t="s">
        <v>53</v>
      </c>
      <c r="D11" s="211" t="s">
        <v>5</v>
      </c>
      <c r="E11" s="188">
        <v>7000</v>
      </c>
      <c r="F11" s="256">
        <f t="shared" si="0"/>
        <v>11.479392495243296</v>
      </c>
      <c r="G11" s="50" t="s">
        <v>103</v>
      </c>
      <c r="H11" s="197"/>
      <c r="I11" s="86" t="s">
        <v>42</v>
      </c>
      <c r="J11" s="241" t="s">
        <v>21</v>
      </c>
      <c r="K11" s="243" t="s">
        <v>665</v>
      </c>
      <c r="L11" s="199">
        <v>609.78836666666666</v>
      </c>
      <c r="M11" s="186"/>
      <c r="N11" s="186"/>
      <c r="O11" s="186"/>
      <c r="P11" s="186"/>
    </row>
    <row r="12" spans="1:16" s="92" customFormat="1" ht="15" customHeight="1">
      <c r="A12" s="195">
        <v>45627</v>
      </c>
      <c r="B12" s="39" t="s">
        <v>43</v>
      </c>
      <c r="C12" s="37" t="s">
        <v>53</v>
      </c>
      <c r="D12" s="211" t="s">
        <v>5</v>
      </c>
      <c r="E12" s="188">
        <v>2000</v>
      </c>
      <c r="F12" s="256">
        <f t="shared" si="0"/>
        <v>3.2798264272123698</v>
      </c>
      <c r="G12" s="50" t="s">
        <v>56</v>
      </c>
      <c r="H12" s="318"/>
      <c r="I12" s="86" t="s">
        <v>42</v>
      </c>
      <c r="J12" s="241" t="s">
        <v>21</v>
      </c>
      <c r="K12" s="243" t="s">
        <v>665</v>
      </c>
      <c r="L12" s="199">
        <v>609.78836666666666</v>
      </c>
      <c r="M12" s="186"/>
      <c r="N12" s="186"/>
      <c r="O12" s="186"/>
      <c r="P12" s="186"/>
    </row>
    <row r="13" spans="1:16" s="194" customFormat="1" ht="15" customHeight="1">
      <c r="A13" s="195">
        <v>45627</v>
      </c>
      <c r="B13" s="219" t="s">
        <v>247</v>
      </c>
      <c r="C13" s="37" t="s">
        <v>53</v>
      </c>
      <c r="D13" s="211" t="s">
        <v>5</v>
      </c>
      <c r="E13" s="188">
        <v>7000</v>
      </c>
      <c r="F13" s="256">
        <f t="shared" si="0"/>
        <v>11.479392495243296</v>
      </c>
      <c r="G13" s="220" t="s">
        <v>57</v>
      </c>
      <c r="H13" s="233"/>
      <c r="I13" s="81" t="s">
        <v>24</v>
      </c>
      <c r="J13" s="241" t="s">
        <v>21</v>
      </c>
      <c r="K13" s="243" t="s">
        <v>665</v>
      </c>
      <c r="L13" s="199">
        <v>609.78836666666666</v>
      </c>
      <c r="M13" s="186"/>
      <c r="N13" s="186"/>
      <c r="O13" s="186"/>
      <c r="P13" s="186"/>
    </row>
    <row r="14" spans="1:16" s="92" customFormat="1" ht="15" customHeight="1">
      <c r="A14" s="195">
        <v>45627</v>
      </c>
      <c r="B14" s="219" t="s">
        <v>43</v>
      </c>
      <c r="C14" s="37" t="s">
        <v>53</v>
      </c>
      <c r="D14" s="211" t="s">
        <v>5</v>
      </c>
      <c r="E14" s="188">
        <v>2000</v>
      </c>
      <c r="F14" s="256">
        <f t="shared" si="0"/>
        <v>3.2798264272123698</v>
      </c>
      <c r="G14" s="220" t="s">
        <v>57</v>
      </c>
      <c r="H14" s="233"/>
      <c r="I14" s="81" t="s">
        <v>24</v>
      </c>
      <c r="J14" s="241" t="s">
        <v>21</v>
      </c>
      <c r="K14" s="243" t="s">
        <v>665</v>
      </c>
      <c r="L14" s="199">
        <v>609.78836666666666</v>
      </c>
      <c r="M14" s="186"/>
      <c r="N14" s="186"/>
      <c r="O14" s="186"/>
      <c r="P14" s="186"/>
    </row>
    <row r="15" spans="1:16" s="92" customFormat="1" ht="15" customHeight="1">
      <c r="A15" s="195">
        <v>45627</v>
      </c>
      <c r="B15" s="219" t="s">
        <v>516</v>
      </c>
      <c r="C15" s="37" t="s">
        <v>53</v>
      </c>
      <c r="D15" s="211" t="s">
        <v>6</v>
      </c>
      <c r="E15" s="188">
        <v>8000</v>
      </c>
      <c r="F15" s="256">
        <f t="shared" si="0"/>
        <v>13.119305708849479</v>
      </c>
      <c r="G15" s="217" t="s">
        <v>98</v>
      </c>
      <c r="H15" s="320"/>
      <c r="I15" s="217" t="s">
        <v>54</v>
      </c>
      <c r="J15" s="241" t="s">
        <v>21</v>
      </c>
      <c r="K15" s="243" t="s">
        <v>665</v>
      </c>
      <c r="L15" s="199">
        <v>609.78836666666666</v>
      </c>
      <c r="M15" s="186"/>
      <c r="N15" s="186"/>
      <c r="O15" s="186"/>
      <c r="P15" s="186"/>
    </row>
    <row r="16" spans="1:16" s="92" customFormat="1" ht="15" customHeight="1">
      <c r="A16" s="195">
        <v>45627</v>
      </c>
      <c r="B16" s="219" t="s">
        <v>43</v>
      </c>
      <c r="C16" s="37" t="s">
        <v>53</v>
      </c>
      <c r="D16" s="211" t="s">
        <v>6</v>
      </c>
      <c r="E16" s="188">
        <v>2000</v>
      </c>
      <c r="F16" s="256">
        <f t="shared" si="0"/>
        <v>3.2798264272123698</v>
      </c>
      <c r="G16" s="217" t="s">
        <v>82</v>
      </c>
      <c r="H16" s="292"/>
      <c r="I16" s="217" t="s">
        <v>54</v>
      </c>
      <c r="J16" s="241" t="s">
        <v>21</v>
      </c>
      <c r="K16" s="243" t="s">
        <v>665</v>
      </c>
      <c r="L16" s="199">
        <v>609.78836666666666</v>
      </c>
      <c r="M16" s="186"/>
      <c r="N16" s="186"/>
      <c r="O16" s="186"/>
      <c r="P16" s="186"/>
    </row>
    <row r="17" spans="1:16" s="92" customFormat="1" ht="15" customHeight="1">
      <c r="A17" s="195">
        <v>45627</v>
      </c>
      <c r="B17" s="39" t="s">
        <v>259</v>
      </c>
      <c r="C17" s="37" t="s">
        <v>53</v>
      </c>
      <c r="D17" s="211" t="s">
        <v>5</v>
      </c>
      <c r="E17" s="188">
        <v>4000</v>
      </c>
      <c r="F17" s="256">
        <f t="shared" si="0"/>
        <v>6.5596528544247397</v>
      </c>
      <c r="G17" s="81" t="s">
        <v>557</v>
      </c>
      <c r="H17" s="197"/>
      <c r="I17" s="38" t="s">
        <v>91</v>
      </c>
      <c r="J17" s="241" t="s">
        <v>21</v>
      </c>
      <c r="K17" s="243" t="s">
        <v>665</v>
      </c>
      <c r="L17" s="199">
        <v>609.78836666666666</v>
      </c>
      <c r="M17" s="186"/>
      <c r="N17" s="186"/>
      <c r="O17" s="186"/>
      <c r="P17" s="186"/>
    </row>
    <row r="18" spans="1:16" s="92" customFormat="1" ht="15" customHeight="1">
      <c r="A18" s="195">
        <v>45627</v>
      </c>
      <c r="B18" s="39" t="s">
        <v>43</v>
      </c>
      <c r="C18" s="37" t="s">
        <v>53</v>
      </c>
      <c r="D18" s="211" t="s">
        <v>5</v>
      </c>
      <c r="E18" s="188">
        <v>2000</v>
      </c>
      <c r="F18" s="256">
        <f t="shared" si="0"/>
        <v>3.2798264272123698</v>
      </c>
      <c r="G18" s="81" t="s">
        <v>92</v>
      </c>
      <c r="H18" s="197"/>
      <c r="I18" s="38" t="s">
        <v>91</v>
      </c>
      <c r="J18" s="241" t="s">
        <v>21</v>
      </c>
      <c r="K18" s="243" t="s">
        <v>665</v>
      </c>
      <c r="L18" s="199">
        <v>609.78836666666666</v>
      </c>
      <c r="M18" s="186"/>
      <c r="N18" s="186"/>
      <c r="O18" s="186"/>
      <c r="P18" s="186"/>
    </row>
    <row r="19" spans="1:16" s="92" customFormat="1" ht="15" customHeight="1">
      <c r="A19" s="195">
        <v>45627</v>
      </c>
      <c r="B19" s="219" t="s">
        <v>247</v>
      </c>
      <c r="C19" s="37" t="s">
        <v>53</v>
      </c>
      <c r="D19" s="211" t="s">
        <v>6</v>
      </c>
      <c r="E19" s="188">
        <v>8000</v>
      </c>
      <c r="F19" s="256">
        <f t="shared" si="0"/>
        <v>13.119305708849479</v>
      </c>
      <c r="G19" s="95" t="s">
        <v>231</v>
      </c>
      <c r="H19" s="207"/>
      <c r="I19" s="38" t="s">
        <v>208</v>
      </c>
      <c r="J19" s="241" t="s">
        <v>21</v>
      </c>
      <c r="K19" s="243" t="s">
        <v>665</v>
      </c>
      <c r="L19" s="199">
        <v>609.78836666666666</v>
      </c>
      <c r="M19" s="186"/>
      <c r="N19" s="186"/>
      <c r="O19" s="186"/>
      <c r="P19" s="186"/>
    </row>
    <row r="20" spans="1:16" s="92" customFormat="1" ht="15" customHeight="1">
      <c r="A20" s="195">
        <v>45627</v>
      </c>
      <c r="B20" s="219" t="s">
        <v>43</v>
      </c>
      <c r="C20" s="37" t="s">
        <v>53</v>
      </c>
      <c r="D20" s="211" t="s">
        <v>6</v>
      </c>
      <c r="E20" s="188">
        <v>2000</v>
      </c>
      <c r="F20" s="256">
        <f t="shared" si="0"/>
        <v>3.2798264272123698</v>
      </c>
      <c r="G20" s="95" t="s">
        <v>230</v>
      </c>
      <c r="H20" s="318"/>
      <c r="I20" s="38" t="s">
        <v>208</v>
      </c>
      <c r="J20" s="241" t="s">
        <v>21</v>
      </c>
      <c r="K20" s="243" t="s">
        <v>665</v>
      </c>
      <c r="L20" s="199">
        <v>609.78836666666666</v>
      </c>
      <c r="M20" s="186"/>
      <c r="N20" s="186"/>
      <c r="O20" s="186"/>
      <c r="P20" s="186"/>
    </row>
    <row r="21" spans="1:16" s="92" customFormat="1" ht="15" customHeight="1">
      <c r="A21" s="195">
        <v>45628</v>
      </c>
      <c r="B21" s="174" t="s">
        <v>17</v>
      </c>
      <c r="C21" s="37" t="s">
        <v>38</v>
      </c>
      <c r="D21" s="224" t="s">
        <v>8</v>
      </c>
      <c r="E21" s="188">
        <v>5000</v>
      </c>
      <c r="F21" s="256">
        <f t="shared" si="0"/>
        <v>8.1995660680309257</v>
      </c>
      <c r="G21" s="95" t="s">
        <v>260</v>
      </c>
      <c r="H21" s="331"/>
      <c r="I21" s="95" t="s">
        <v>16</v>
      </c>
      <c r="J21" s="241" t="s">
        <v>21</v>
      </c>
      <c r="K21" s="243" t="s">
        <v>665</v>
      </c>
      <c r="L21" s="199">
        <v>609.78836666666666</v>
      </c>
      <c r="M21" s="186"/>
      <c r="N21" s="186"/>
      <c r="O21" s="186"/>
      <c r="P21" s="186"/>
    </row>
    <row r="22" spans="1:16" s="92" customFormat="1" ht="15" customHeight="1">
      <c r="A22" s="195">
        <v>45628</v>
      </c>
      <c r="B22" s="174" t="s">
        <v>17</v>
      </c>
      <c r="C22" s="37" t="s">
        <v>38</v>
      </c>
      <c r="D22" s="224" t="s">
        <v>6</v>
      </c>
      <c r="E22" s="188">
        <v>5000</v>
      </c>
      <c r="F22" s="256">
        <f t="shared" si="0"/>
        <v>8.1995660680309257</v>
      </c>
      <c r="G22" s="95" t="s">
        <v>261</v>
      </c>
      <c r="H22" s="331"/>
      <c r="I22" s="36" t="s">
        <v>67</v>
      </c>
      <c r="J22" s="241" t="s">
        <v>21</v>
      </c>
      <c r="K22" s="243" t="s">
        <v>665</v>
      </c>
      <c r="L22" s="199">
        <v>609.78836666666666</v>
      </c>
      <c r="M22" s="186"/>
      <c r="N22" s="186"/>
      <c r="O22" s="186"/>
      <c r="P22" s="186"/>
    </row>
    <row r="23" spans="1:16" s="92" customFormat="1" ht="15" customHeight="1">
      <c r="A23" s="195">
        <v>45628</v>
      </c>
      <c r="B23" s="174" t="s">
        <v>17</v>
      </c>
      <c r="C23" s="37" t="s">
        <v>38</v>
      </c>
      <c r="D23" s="211" t="s">
        <v>5</v>
      </c>
      <c r="E23" s="188">
        <v>5000</v>
      </c>
      <c r="F23" s="256">
        <f t="shared" si="0"/>
        <v>8.1995660680309257</v>
      </c>
      <c r="G23" s="95" t="s">
        <v>262</v>
      </c>
      <c r="H23" s="331"/>
      <c r="I23" s="177" t="s">
        <v>42</v>
      </c>
      <c r="J23" s="241" t="s">
        <v>21</v>
      </c>
      <c r="K23" s="243" t="s">
        <v>665</v>
      </c>
      <c r="L23" s="199">
        <v>609.78836666666666</v>
      </c>
      <c r="M23" s="186"/>
      <c r="N23" s="186"/>
      <c r="O23" s="186"/>
      <c r="P23" s="186"/>
    </row>
    <row r="24" spans="1:16" s="92" customFormat="1" ht="15" customHeight="1">
      <c r="A24" s="195">
        <v>45628</v>
      </c>
      <c r="B24" s="174" t="s">
        <v>17</v>
      </c>
      <c r="C24" s="37" t="s">
        <v>38</v>
      </c>
      <c r="D24" s="211" t="s">
        <v>5</v>
      </c>
      <c r="E24" s="188">
        <v>5000</v>
      </c>
      <c r="F24" s="256">
        <f t="shared" si="0"/>
        <v>8.1995660680309257</v>
      </c>
      <c r="G24" s="95" t="s">
        <v>263</v>
      </c>
      <c r="H24" s="294"/>
      <c r="I24" s="177" t="s">
        <v>24</v>
      </c>
      <c r="J24" s="241" t="s">
        <v>21</v>
      </c>
      <c r="K24" s="243" t="s">
        <v>665</v>
      </c>
      <c r="L24" s="199">
        <v>609.78836666666666</v>
      </c>
      <c r="M24" s="186"/>
      <c r="N24" s="186"/>
      <c r="O24" s="186"/>
      <c r="P24" s="186"/>
    </row>
    <row r="25" spans="1:16" s="92" customFormat="1" ht="15" customHeight="1">
      <c r="A25" s="195">
        <v>45628</v>
      </c>
      <c r="B25" s="174" t="s">
        <v>17</v>
      </c>
      <c r="C25" s="37" t="s">
        <v>38</v>
      </c>
      <c r="D25" s="224" t="s">
        <v>7</v>
      </c>
      <c r="E25" s="188">
        <v>2500</v>
      </c>
      <c r="F25" s="256">
        <f t="shared" si="0"/>
        <v>4.0997830340154628</v>
      </c>
      <c r="G25" s="95" t="s">
        <v>264</v>
      </c>
      <c r="H25" s="197"/>
      <c r="I25" s="177" t="s">
        <v>13</v>
      </c>
      <c r="J25" s="241" t="s">
        <v>21</v>
      </c>
      <c r="K25" s="243" t="s">
        <v>665</v>
      </c>
      <c r="L25" s="199">
        <v>609.78836666666666</v>
      </c>
      <c r="M25" s="186"/>
      <c r="N25" s="186"/>
      <c r="O25" s="186"/>
      <c r="P25" s="186"/>
    </row>
    <row r="26" spans="1:16" s="92" customFormat="1" ht="15" customHeight="1">
      <c r="A26" s="195">
        <v>45628</v>
      </c>
      <c r="B26" s="174" t="s">
        <v>17</v>
      </c>
      <c r="C26" s="37" t="s">
        <v>38</v>
      </c>
      <c r="D26" s="224" t="s">
        <v>6</v>
      </c>
      <c r="E26" s="188">
        <v>2500</v>
      </c>
      <c r="F26" s="256">
        <f t="shared" si="0"/>
        <v>4.0997830340154628</v>
      </c>
      <c r="G26" s="95" t="s">
        <v>265</v>
      </c>
      <c r="H26" s="207"/>
      <c r="I26" s="177" t="s">
        <v>11</v>
      </c>
      <c r="J26" s="241" t="s">
        <v>21</v>
      </c>
      <c r="K26" s="243" t="s">
        <v>665</v>
      </c>
      <c r="L26" s="199">
        <v>609.78836666666666</v>
      </c>
      <c r="M26" s="186"/>
      <c r="N26" s="186"/>
      <c r="O26" s="186"/>
      <c r="P26" s="186"/>
    </row>
    <row r="27" spans="1:16" ht="15" customHeight="1">
      <c r="A27" s="195">
        <v>45628</v>
      </c>
      <c r="B27" s="174" t="s">
        <v>17</v>
      </c>
      <c r="C27" s="37" t="s">
        <v>38</v>
      </c>
      <c r="D27" s="224" t="s">
        <v>6</v>
      </c>
      <c r="E27" s="188">
        <v>2500</v>
      </c>
      <c r="F27" s="256">
        <f t="shared" si="0"/>
        <v>4.0997830340154628</v>
      </c>
      <c r="G27" s="95" t="s">
        <v>266</v>
      </c>
      <c r="H27" s="207"/>
      <c r="I27" s="177" t="s">
        <v>54</v>
      </c>
      <c r="J27" s="241" t="s">
        <v>21</v>
      </c>
      <c r="K27" s="243" t="s">
        <v>665</v>
      </c>
      <c r="L27" s="199">
        <v>609.78836666666666</v>
      </c>
    </row>
    <row r="28" spans="1:16" s="234" customFormat="1" ht="15.75" customHeight="1">
      <c r="A28" s="195">
        <v>45628</v>
      </c>
      <c r="B28" s="174" t="s">
        <v>17</v>
      </c>
      <c r="C28" s="37" t="s">
        <v>38</v>
      </c>
      <c r="D28" s="224" t="s">
        <v>6</v>
      </c>
      <c r="E28" s="188">
        <v>2500</v>
      </c>
      <c r="F28" s="256">
        <f t="shared" si="0"/>
        <v>4.0997830340154628</v>
      </c>
      <c r="G28" s="95" t="s">
        <v>267</v>
      </c>
      <c r="H28" s="207"/>
      <c r="I28" s="38" t="s">
        <v>208</v>
      </c>
      <c r="J28" s="241" t="s">
        <v>21</v>
      </c>
      <c r="K28" s="243" t="s">
        <v>665</v>
      </c>
      <c r="L28" s="199">
        <v>609.78836666666666</v>
      </c>
      <c r="M28" s="310"/>
      <c r="N28" s="310"/>
      <c r="O28" s="310"/>
      <c r="P28" s="310"/>
    </row>
    <row r="29" spans="1:16" s="92" customFormat="1" ht="15" customHeight="1">
      <c r="A29" s="195">
        <v>45628</v>
      </c>
      <c r="B29" s="174" t="s">
        <v>17</v>
      </c>
      <c r="C29" s="37" t="s">
        <v>38</v>
      </c>
      <c r="D29" s="211" t="s">
        <v>5</v>
      </c>
      <c r="E29" s="188">
        <v>2500</v>
      </c>
      <c r="F29" s="256">
        <f t="shared" si="0"/>
        <v>4.0997830340154628</v>
      </c>
      <c r="G29" s="95" t="s">
        <v>268</v>
      </c>
      <c r="H29" s="207"/>
      <c r="I29" s="177" t="s">
        <v>91</v>
      </c>
      <c r="J29" s="241" t="s">
        <v>21</v>
      </c>
      <c r="K29" s="243" t="s">
        <v>665</v>
      </c>
      <c r="L29" s="199">
        <v>609.78836666666666</v>
      </c>
      <c r="M29" s="186"/>
      <c r="N29" s="186"/>
      <c r="O29" s="186"/>
      <c r="P29" s="186"/>
    </row>
    <row r="30" spans="1:16" s="92" customFormat="1" ht="15" customHeight="1">
      <c r="A30" s="195">
        <v>45628</v>
      </c>
      <c r="B30" s="174" t="s">
        <v>17</v>
      </c>
      <c r="C30" s="37" t="s">
        <v>38</v>
      </c>
      <c r="D30" s="211" t="s">
        <v>5</v>
      </c>
      <c r="E30" s="188">
        <v>2500</v>
      </c>
      <c r="F30" s="256">
        <f t="shared" si="0"/>
        <v>4.0997830340154628</v>
      </c>
      <c r="G30" s="95" t="s">
        <v>269</v>
      </c>
      <c r="H30" s="207"/>
      <c r="I30" s="177" t="s">
        <v>220</v>
      </c>
      <c r="J30" s="241" t="s">
        <v>21</v>
      </c>
      <c r="K30" s="243" t="s">
        <v>665</v>
      </c>
      <c r="L30" s="199">
        <v>609.78836666666666</v>
      </c>
      <c r="M30" s="186"/>
      <c r="N30" s="186"/>
      <c r="O30" s="186"/>
      <c r="P30" s="186"/>
    </row>
    <row r="31" spans="1:16" s="92" customFormat="1" ht="15" customHeight="1">
      <c r="A31" s="195">
        <v>45628</v>
      </c>
      <c r="B31" s="174" t="s">
        <v>17</v>
      </c>
      <c r="C31" s="37" t="s">
        <v>38</v>
      </c>
      <c r="D31" s="211" t="s">
        <v>5</v>
      </c>
      <c r="E31" s="188">
        <v>2500</v>
      </c>
      <c r="F31" s="256">
        <f t="shared" si="0"/>
        <v>4.0997830340154628</v>
      </c>
      <c r="G31" s="95" t="s">
        <v>270</v>
      </c>
      <c r="H31" s="265"/>
      <c r="I31" s="177" t="s">
        <v>238</v>
      </c>
      <c r="J31" s="241" t="s">
        <v>21</v>
      </c>
      <c r="K31" s="243" t="s">
        <v>665</v>
      </c>
      <c r="L31" s="199">
        <v>609.78836666666666</v>
      </c>
      <c r="M31" s="186"/>
      <c r="N31" s="186"/>
      <c r="O31" s="186"/>
      <c r="P31" s="186"/>
    </row>
    <row r="32" spans="1:16" s="92" customFormat="1" ht="14.45" customHeight="1">
      <c r="A32" s="195">
        <v>45628</v>
      </c>
      <c r="B32" s="174" t="s">
        <v>17</v>
      </c>
      <c r="C32" s="37" t="s">
        <v>38</v>
      </c>
      <c r="D32" s="224" t="s">
        <v>9</v>
      </c>
      <c r="E32" s="188">
        <v>2500</v>
      </c>
      <c r="F32" s="256">
        <f t="shared" si="0"/>
        <v>4.0997830340154628</v>
      </c>
      <c r="G32" s="95" t="s">
        <v>271</v>
      </c>
      <c r="H32" s="294"/>
      <c r="I32" s="177" t="s">
        <v>206</v>
      </c>
      <c r="J32" s="241" t="s">
        <v>21</v>
      </c>
      <c r="K32" s="243" t="s">
        <v>665</v>
      </c>
      <c r="L32" s="199">
        <v>609.78836666666666</v>
      </c>
      <c r="M32" s="186"/>
      <c r="N32" s="186"/>
      <c r="O32" s="186"/>
      <c r="P32" s="186"/>
    </row>
    <row r="33" spans="1:16" s="92" customFormat="1" ht="14.45" customHeight="1">
      <c r="A33" s="195">
        <v>45628</v>
      </c>
      <c r="B33" s="174" t="s">
        <v>17</v>
      </c>
      <c r="C33" s="37" t="s">
        <v>38</v>
      </c>
      <c r="D33" s="224" t="s">
        <v>9</v>
      </c>
      <c r="E33" s="188">
        <v>2500</v>
      </c>
      <c r="F33" s="256">
        <f t="shared" si="0"/>
        <v>4.0997830340154628</v>
      </c>
      <c r="G33" s="50" t="s">
        <v>272</v>
      </c>
      <c r="H33" s="294"/>
      <c r="I33" s="44" t="s">
        <v>14</v>
      </c>
      <c r="J33" s="241" t="s">
        <v>21</v>
      </c>
      <c r="K33" s="243" t="s">
        <v>665</v>
      </c>
      <c r="L33" s="199">
        <v>609.78836666666666</v>
      </c>
      <c r="M33" s="186"/>
      <c r="N33" s="186"/>
      <c r="O33" s="186"/>
      <c r="P33" s="186"/>
    </row>
    <row r="34" spans="1:16" s="234" customFormat="1" ht="15.75" customHeight="1">
      <c r="A34" s="195">
        <v>45628</v>
      </c>
      <c r="B34" s="219" t="s">
        <v>43</v>
      </c>
      <c r="C34" s="37" t="s">
        <v>53</v>
      </c>
      <c r="D34" s="295" t="s">
        <v>8</v>
      </c>
      <c r="E34" s="188">
        <v>2700</v>
      </c>
      <c r="F34" s="256">
        <f t="shared" si="0"/>
        <v>4.4277656767366995</v>
      </c>
      <c r="G34" s="210" t="e">
        <f>#REF!</f>
        <v>#REF!</v>
      </c>
      <c r="H34" s="294"/>
      <c r="I34" s="36" t="e">
        <f>#REF!</f>
        <v>#REF!</v>
      </c>
      <c r="J34" s="241" t="s">
        <v>21</v>
      </c>
      <c r="K34" s="243" t="s">
        <v>665</v>
      </c>
      <c r="L34" s="199">
        <v>609.78836666666666</v>
      </c>
      <c r="M34" s="310"/>
      <c r="N34" s="310"/>
      <c r="O34" s="310"/>
      <c r="P34" s="310"/>
    </row>
    <row r="35" spans="1:16" s="92" customFormat="1" ht="15.75" customHeight="1">
      <c r="A35" s="308">
        <v>45628</v>
      </c>
      <c r="B35" s="42" t="s">
        <v>43</v>
      </c>
      <c r="C35" s="37" t="s">
        <v>53</v>
      </c>
      <c r="D35" s="200" t="s">
        <v>6</v>
      </c>
      <c r="E35" s="188">
        <v>2000</v>
      </c>
      <c r="F35" s="256">
        <f t="shared" si="0"/>
        <v>3.2798264272123698</v>
      </c>
      <c r="G35" s="295" t="s">
        <v>58</v>
      </c>
      <c r="H35" s="258"/>
      <c r="I35" s="36" t="s">
        <v>67</v>
      </c>
      <c r="J35" s="241" t="s">
        <v>21</v>
      </c>
      <c r="K35" s="243" t="s">
        <v>665</v>
      </c>
      <c r="L35" s="199">
        <v>609.78836666666666</v>
      </c>
      <c r="M35" s="186"/>
      <c r="N35" s="186"/>
      <c r="O35" s="186"/>
      <c r="P35" s="186"/>
    </row>
    <row r="36" spans="1:16" s="92" customFormat="1" ht="15.75" customHeight="1">
      <c r="A36" s="195">
        <v>45628</v>
      </c>
      <c r="B36" s="219" t="s">
        <v>43</v>
      </c>
      <c r="C36" s="37" t="s">
        <v>53</v>
      </c>
      <c r="D36" s="211" t="s">
        <v>6</v>
      </c>
      <c r="E36" s="426">
        <v>2000</v>
      </c>
      <c r="F36" s="256">
        <f t="shared" si="0"/>
        <v>3.2798264272123698</v>
      </c>
      <c r="G36" s="221" t="s">
        <v>110</v>
      </c>
      <c r="H36" s="198"/>
      <c r="I36" s="218" t="s">
        <v>11</v>
      </c>
      <c r="J36" s="241" t="s">
        <v>21</v>
      </c>
      <c r="K36" s="243" t="s">
        <v>665</v>
      </c>
      <c r="L36" s="199">
        <v>609.78836666666666</v>
      </c>
      <c r="M36" s="186"/>
      <c r="N36" s="186"/>
      <c r="O36" s="186"/>
      <c r="P36" s="186"/>
    </row>
    <row r="37" spans="1:16" s="92" customFormat="1" ht="15.75" customHeight="1">
      <c r="A37" s="195">
        <v>45628</v>
      </c>
      <c r="B37" s="219" t="s">
        <v>43</v>
      </c>
      <c r="C37" s="37" t="s">
        <v>53</v>
      </c>
      <c r="D37" s="211" t="s">
        <v>9</v>
      </c>
      <c r="E37" s="232">
        <v>3000</v>
      </c>
      <c r="F37" s="256">
        <f t="shared" si="0"/>
        <v>4.9197396408185554</v>
      </c>
      <c r="G37" s="359" t="s">
        <v>55</v>
      </c>
      <c r="H37" s="292"/>
      <c r="I37" s="36" t="s">
        <v>14</v>
      </c>
      <c r="J37" s="241" t="s">
        <v>21</v>
      </c>
      <c r="K37" s="243" t="s">
        <v>665</v>
      </c>
      <c r="L37" s="199">
        <v>609.78836666666666</v>
      </c>
      <c r="M37" s="186"/>
      <c r="N37" s="186"/>
      <c r="O37" s="186"/>
      <c r="P37" s="186"/>
    </row>
    <row r="38" spans="1:16" s="194" customFormat="1" ht="15.75" customHeight="1">
      <c r="A38" s="195">
        <v>45628</v>
      </c>
      <c r="B38" s="281" t="s">
        <v>43</v>
      </c>
      <c r="C38" s="388" t="s">
        <v>53</v>
      </c>
      <c r="D38" s="422" t="s">
        <v>9</v>
      </c>
      <c r="E38" s="427">
        <v>2000</v>
      </c>
      <c r="F38" s="256">
        <f t="shared" si="0"/>
        <v>3.2798264272123698</v>
      </c>
      <c r="G38" s="424" t="s">
        <v>228</v>
      </c>
      <c r="H38" s="197"/>
      <c r="I38" s="229" t="s">
        <v>206</v>
      </c>
      <c r="J38" s="241" t="s">
        <v>21</v>
      </c>
      <c r="K38" s="243" t="s">
        <v>665</v>
      </c>
      <c r="L38" s="199">
        <v>609.78836666666666</v>
      </c>
    </row>
    <row r="39" spans="1:16" s="194" customFormat="1" ht="15.75" customHeight="1">
      <c r="A39" s="195">
        <v>45628</v>
      </c>
      <c r="B39" s="39" t="s">
        <v>479</v>
      </c>
      <c r="C39" s="37" t="s">
        <v>53</v>
      </c>
      <c r="D39" s="228" t="s">
        <v>5</v>
      </c>
      <c r="E39" s="204">
        <v>25000</v>
      </c>
      <c r="F39" s="256">
        <f t="shared" si="0"/>
        <v>40.997830340154628</v>
      </c>
      <c r="G39" s="44" t="s">
        <v>111</v>
      </c>
      <c r="H39" s="197"/>
      <c r="I39" s="89" t="s">
        <v>42</v>
      </c>
      <c r="J39" s="241" t="s">
        <v>21</v>
      </c>
      <c r="K39" s="243" t="s">
        <v>665</v>
      </c>
      <c r="L39" s="199">
        <v>609.78836666666666</v>
      </c>
      <c r="M39" s="186"/>
    </row>
    <row r="40" spans="1:16" s="92" customFormat="1" ht="15.75" customHeight="1">
      <c r="A40" s="195">
        <v>45628</v>
      </c>
      <c r="B40" s="39" t="s">
        <v>532</v>
      </c>
      <c r="C40" s="37" t="s">
        <v>66</v>
      </c>
      <c r="D40" s="228" t="s">
        <v>5</v>
      </c>
      <c r="E40" s="204">
        <v>5000</v>
      </c>
      <c r="F40" s="256">
        <f t="shared" si="0"/>
        <v>8.1995660680309257</v>
      </c>
      <c r="G40" s="44" t="s">
        <v>56</v>
      </c>
      <c r="H40" s="318"/>
      <c r="I40" s="89" t="s">
        <v>42</v>
      </c>
      <c r="J40" s="241" t="s">
        <v>21</v>
      </c>
      <c r="K40" s="243" t="s">
        <v>665</v>
      </c>
      <c r="L40" s="199">
        <v>609.78836666666666</v>
      </c>
      <c r="M40" s="186"/>
      <c r="N40" s="186"/>
      <c r="O40" s="186"/>
      <c r="P40" s="186"/>
    </row>
    <row r="41" spans="1:16" s="92" customFormat="1" ht="15.75" customHeight="1">
      <c r="A41" s="195">
        <v>45628</v>
      </c>
      <c r="B41" s="39" t="s">
        <v>43</v>
      </c>
      <c r="C41" s="37" t="s">
        <v>53</v>
      </c>
      <c r="D41" s="228" t="s">
        <v>5</v>
      </c>
      <c r="E41" s="204">
        <v>3950</v>
      </c>
      <c r="F41" s="256">
        <f t="shared" si="0"/>
        <v>6.4776571937444309</v>
      </c>
      <c r="G41" s="44" t="s">
        <v>56</v>
      </c>
      <c r="H41" s="318"/>
      <c r="I41" s="89" t="s">
        <v>42</v>
      </c>
      <c r="J41" s="241" t="s">
        <v>21</v>
      </c>
      <c r="K41" s="243" t="s">
        <v>665</v>
      </c>
      <c r="L41" s="199">
        <v>609.78836666666666</v>
      </c>
      <c r="M41" s="186"/>
      <c r="N41" s="186"/>
      <c r="O41" s="186"/>
      <c r="P41" s="186"/>
    </row>
    <row r="42" spans="1:16" s="92" customFormat="1" ht="15.75" customHeight="1">
      <c r="A42" s="195">
        <v>45628</v>
      </c>
      <c r="B42" s="219" t="s">
        <v>43</v>
      </c>
      <c r="C42" s="37" t="s">
        <v>53</v>
      </c>
      <c r="D42" s="211" t="s">
        <v>5</v>
      </c>
      <c r="E42" s="204">
        <v>3000</v>
      </c>
      <c r="F42" s="256">
        <f t="shared" si="0"/>
        <v>4.9197396408185554</v>
      </c>
      <c r="G42" s="233" t="s">
        <v>57</v>
      </c>
      <c r="H42" s="233"/>
      <c r="I42" s="34" t="s">
        <v>24</v>
      </c>
      <c r="J42" s="241" t="s">
        <v>21</v>
      </c>
      <c r="K42" s="243" t="s">
        <v>665</v>
      </c>
      <c r="L42" s="199">
        <v>609.78836666666666</v>
      </c>
      <c r="M42" s="186"/>
      <c r="N42" s="186"/>
      <c r="O42" s="186"/>
      <c r="P42" s="186"/>
    </row>
    <row r="43" spans="1:16" s="92" customFormat="1" ht="15.75" customHeight="1">
      <c r="A43" s="195">
        <v>45628</v>
      </c>
      <c r="B43" s="219" t="s">
        <v>43</v>
      </c>
      <c r="C43" s="37" t="s">
        <v>53</v>
      </c>
      <c r="D43" s="211" t="s">
        <v>6</v>
      </c>
      <c r="E43" s="204">
        <v>2000</v>
      </c>
      <c r="F43" s="256">
        <f t="shared" si="0"/>
        <v>3.2798264272123698</v>
      </c>
      <c r="G43" s="218" t="s">
        <v>82</v>
      </c>
      <c r="H43" s="292"/>
      <c r="I43" s="218" t="s">
        <v>54</v>
      </c>
      <c r="J43" s="241" t="s">
        <v>21</v>
      </c>
      <c r="K43" s="243" t="s">
        <v>665</v>
      </c>
      <c r="L43" s="199">
        <v>609.78836666666666</v>
      </c>
      <c r="M43" s="186"/>
      <c r="N43" s="186"/>
      <c r="O43" s="186"/>
      <c r="P43" s="186"/>
    </row>
    <row r="44" spans="1:16" s="92" customFormat="1" ht="15.75" customHeight="1">
      <c r="A44" s="195">
        <v>45628</v>
      </c>
      <c r="B44" s="39" t="s">
        <v>43</v>
      </c>
      <c r="C44" s="37" t="s">
        <v>53</v>
      </c>
      <c r="D44" s="211" t="s">
        <v>5</v>
      </c>
      <c r="E44" s="204">
        <v>2800</v>
      </c>
      <c r="F44" s="256">
        <f t="shared" si="0"/>
        <v>4.5917569980973179</v>
      </c>
      <c r="G44" s="34" t="s">
        <v>92</v>
      </c>
      <c r="H44" s="208"/>
      <c r="I44" s="36" t="s">
        <v>91</v>
      </c>
      <c r="J44" s="241" t="s">
        <v>21</v>
      </c>
      <c r="K44" s="243" t="s">
        <v>665</v>
      </c>
      <c r="L44" s="199">
        <v>609.78836666666666</v>
      </c>
      <c r="M44" s="186"/>
      <c r="N44" s="186"/>
      <c r="O44" s="186"/>
      <c r="P44" s="186"/>
    </row>
    <row r="45" spans="1:16" s="92" customFormat="1" ht="15.75" customHeight="1">
      <c r="A45" s="195">
        <v>45628</v>
      </c>
      <c r="B45" s="219" t="s">
        <v>43</v>
      </c>
      <c r="C45" s="37" t="s">
        <v>53</v>
      </c>
      <c r="D45" s="211" t="s">
        <v>6</v>
      </c>
      <c r="E45" s="204">
        <v>3600</v>
      </c>
      <c r="F45" s="256">
        <f t="shared" si="0"/>
        <v>5.9036875689822663</v>
      </c>
      <c r="G45" s="44" t="s">
        <v>230</v>
      </c>
      <c r="H45" s="197"/>
      <c r="I45" s="36" t="s">
        <v>208</v>
      </c>
      <c r="J45" s="241" t="s">
        <v>21</v>
      </c>
      <c r="K45" s="243" t="s">
        <v>665</v>
      </c>
      <c r="L45" s="199">
        <v>609.78836666666666</v>
      </c>
      <c r="M45" s="186"/>
      <c r="N45" s="186"/>
      <c r="O45" s="186"/>
      <c r="P45" s="186"/>
    </row>
    <row r="46" spans="1:16" s="92" customFormat="1" ht="15.75" customHeight="1">
      <c r="A46" s="195">
        <v>45628</v>
      </c>
      <c r="B46" s="219" t="s">
        <v>661</v>
      </c>
      <c r="C46" s="37" t="s">
        <v>53</v>
      </c>
      <c r="D46" s="211" t="s">
        <v>6</v>
      </c>
      <c r="E46" s="204">
        <v>2500</v>
      </c>
      <c r="F46" s="256">
        <f t="shared" si="0"/>
        <v>4.0997830340154628</v>
      </c>
      <c r="G46" s="44" t="s">
        <v>232</v>
      </c>
      <c r="H46" s="197"/>
      <c r="I46" s="36" t="s">
        <v>208</v>
      </c>
      <c r="J46" s="241" t="s">
        <v>21</v>
      </c>
      <c r="K46" s="243" t="s">
        <v>665</v>
      </c>
      <c r="L46" s="199">
        <v>609.78836666666666</v>
      </c>
      <c r="M46" s="186"/>
      <c r="N46" s="186"/>
      <c r="O46" s="186"/>
      <c r="P46" s="186"/>
    </row>
    <row r="47" spans="1:16" s="92" customFormat="1" ht="15.75" customHeight="1">
      <c r="A47" s="195">
        <v>45628</v>
      </c>
      <c r="B47" s="219" t="s">
        <v>565</v>
      </c>
      <c r="C47" s="37" t="s">
        <v>53</v>
      </c>
      <c r="D47" s="211" t="s">
        <v>6</v>
      </c>
      <c r="E47" s="204">
        <v>1500</v>
      </c>
      <c r="F47" s="256">
        <f t="shared" si="0"/>
        <v>2.4598698204092777</v>
      </c>
      <c r="G47" s="34" t="s">
        <v>233</v>
      </c>
      <c r="H47" s="197"/>
      <c r="I47" s="36" t="s">
        <v>208</v>
      </c>
      <c r="J47" s="241" t="s">
        <v>21</v>
      </c>
      <c r="K47" s="243" t="s">
        <v>665</v>
      </c>
      <c r="L47" s="199">
        <v>609.78836666666666</v>
      </c>
      <c r="M47" s="186"/>
      <c r="N47" s="186"/>
      <c r="O47" s="186"/>
      <c r="P47" s="186"/>
    </row>
    <row r="48" spans="1:16" s="92" customFormat="1" ht="15.75" customHeight="1">
      <c r="A48" s="195">
        <v>45628</v>
      </c>
      <c r="B48" s="219" t="s">
        <v>44</v>
      </c>
      <c r="C48" s="37" t="s">
        <v>66</v>
      </c>
      <c r="D48" s="211" t="s">
        <v>6</v>
      </c>
      <c r="E48" s="204">
        <v>5000</v>
      </c>
      <c r="F48" s="256">
        <f t="shared" si="0"/>
        <v>8.1995660680309257</v>
      </c>
      <c r="G48" s="34" t="s">
        <v>230</v>
      </c>
      <c r="H48" s="258"/>
      <c r="I48" s="36" t="s">
        <v>208</v>
      </c>
      <c r="J48" s="241" t="s">
        <v>21</v>
      </c>
      <c r="K48" s="243" t="s">
        <v>665</v>
      </c>
      <c r="L48" s="199">
        <v>609.78836666666666</v>
      </c>
      <c r="M48" s="186"/>
      <c r="N48" s="186"/>
      <c r="O48" s="186"/>
      <c r="P48" s="186"/>
    </row>
    <row r="49" spans="1:16" s="92" customFormat="1" ht="15.75" customHeight="1">
      <c r="A49" s="195">
        <v>45628</v>
      </c>
      <c r="B49" s="219" t="s">
        <v>45</v>
      </c>
      <c r="C49" s="37" t="s">
        <v>66</v>
      </c>
      <c r="D49" s="211" t="s">
        <v>6</v>
      </c>
      <c r="E49" s="204">
        <v>10000</v>
      </c>
      <c r="F49" s="256">
        <f t="shared" si="0"/>
        <v>16.399132136061851</v>
      </c>
      <c r="G49" s="218" t="s">
        <v>234</v>
      </c>
      <c r="H49" s="197"/>
      <c r="I49" s="36" t="s">
        <v>208</v>
      </c>
      <c r="J49" s="241" t="s">
        <v>21</v>
      </c>
      <c r="K49" s="243" t="s">
        <v>665</v>
      </c>
      <c r="L49" s="199">
        <v>609.78836666666666</v>
      </c>
      <c r="M49" s="186"/>
      <c r="N49" s="186"/>
      <c r="O49" s="186"/>
      <c r="P49" s="186"/>
    </row>
    <row r="50" spans="1:16" s="92" customFormat="1" ht="15.75" customHeight="1">
      <c r="A50" s="195">
        <v>45628</v>
      </c>
      <c r="B50" s="39" t="s">
        <v>43</v>
      </c>
      <c r="C50" s="37" t="s">
        <v>53</v>
      </c>
      <c r="D50" s="211" t="s">
        <v>5</v>
      </c>
      <c r="E50" s="204">
        <v>1800</v>
      </c>
      <c r="F50" s="256">
        <f t="shared" si="0"/>
        <v>2.9518437844911332</v>
      </c>
      <c r="G50" s="34" t="s">
        <v>242</v>
      </c>
      <c r="H50" s="89"/>
      <c r="I50" s="36" t="s">
        <v>220</v>
      </c>
      <c r="J50" s="241" t="s">
        <v>21</v>
      </c>
      <c r="K50" s="243" t="s">
        <v>665</v>
      </c>
      <c r="L50" s="199">
        <v>609.78836666666666</v>
      </c>
      <c r="M50" s="186"/>
      <c r="N50" s="186"/>
      <c r="O50" s="186"/>
      <c r="P50" s="186"/>
    </row>
    <row r="51" spans="1:16" s="92" customFormat="1" ht="15.75" customHeight="1">
      <c r="A51" s="195">
        <v>45628</v>
      </c>
      <c r="B51" s="39" t="s">
        <v>43</v>
      </c>
      <c r="C51" s="37" t="s">
        <v>53</v>
      </c>
      <c r="D51" s="211" t="s">
        <v>5</v>
      </c>
      <c r="E51" s="204">
        <v>3500</v>
      </c>
      <c r="F51" s="256">
        <f t="shared" si="0"/>
        <v>5.739696247621648</v>
      </c>
      <c r="G51" s="36" t="s">
        <v>243</v>
      </c>
      <c r="H51" s="89"/>
      <c r="I51" s="36" t="s">
        <v>238</v>
      </c>
      <c r="J51" s="241" t="s">
        <v>21</v>
      </c>
      <c r="K51" s="243" t="s">
        <v>665</v>
      </c>
      <c r="L51" s="199">
        <v>609.78836666666666</v>
      </c>
      <c r="M51" s="186"/>
      <c r="N51" s="186"/>
      <c r="O51" s="186"/>
      <c r="P51" s="186"/>
    </row>
    <row r="52" spans="1:16" s="92" customFormat="1" ht="15.75" customHeight="1">
      <c r="A52" s="195">
        <v>45628</v>
      </c>
      <c r="B52" s="39" t="s">
        <v>479</v>
      </c>
      <c r="C52" s="37" t="s">
        <v>53</v>
      </c>
      <c r="D52" s="211" t="s">
        <v>5</v>
      </c>
      <c r="E52" s="204">
        <v>17000</v>
      </c>
      <c r="F52" s="256">
        <f t="shared" si="0"/>
        <v>27.878524631305144</v>
      </c>
      <c r="G52" s="36" t="s">
        <v>572</v>
      </c>
      <c r="H52" s="89">
        <v>1</v>
      </c>
      <c r="I52" s="36" t="s">
        <v>238</v>
      </c>
      <c r="J52" s="241" t="s">
        <v>21</v>
      </c>
      <c r="K52" s="243" t="s">
        <v>665</v>
      </c>
      <c r="L52" s="199">
        <v>609.78836666666666</v>
      </c>
      <c r="M52" s="186"/>
      <c r="N52" s="186"/>
      <c r="O52" s="186"/>
      <c r="P52" s="186"/>
    </row>
    <row r="53" spans="1:16" s="92" customFormat="1" ht="15.75" customHeight="1">
      <c r="A53" s="195">
        <v>45628</v>
      </c>
      <c r="B53" s="39" t="s">
        <v>43</v>
      </c>
      <c r="C53" s="37" t="s">
        <v>53</v>
      </c>
      <c r="D53" s="211" t="s">
        <v>5</v>
      </c>
      <c r="E53" s="204">
        <v>1500</v>
      </c>
      <c r="F53" s="256">
        <f t="shared" si="0"/>
        <v>2.4598698204092777</v>
      </c>
      <c r="G53" s="357" t="s">
        <v>573</v>
      </c>
      <c r="H53" s="89">
        <v>1</v>
      </c>
      <c r="I53" s="36" t="s">
        <v>238</v>
      </c>
      <c r="J53" s="241" t="s">
        <v>21</v>
      </c>
      <c r="K53" s="243" t="s">
        <v>665</v>
      </c>
      <c r="L53" s="199">
        <v>609.78836666666666</v>
      </c>
      <c r="M53" s="186"/>
      <c r="N53" s="186"/>
      <c r="O53" s="186"/>
      <c r="P53" s="186"/>
    </row>
    <row r="54" spans="1:16" s="92" customFormat="1" ht="15.75" customHeight="1">
      <c r="A54" s="195">
        <v>45628</v>
      </c>
      <c r="B54" s="39" t="s">
        <v>44</v>
      </c>
      <c r="C54" s="37" t="s">
        <v>66</v>
      </c>
      <c r="D54" s="211" t="s">
        <v>5</v>
      </c>
      <c r="E54" s="204">
        <v>3000</v>
      </c>
      <c r="F54" s="256">
        <f t="shared" si="0"/>
        <v>4.9197396408185554</v>
      </c>
      <c r="G54" s="357" t="s">
        <v>573</v>
      </c>
      <c r="H54" s="89">
        <v>1</v>
      </c>
      <c r="I54" s="36" t="s">
        <v>238</v>
      </c>
      <c r="J54" s="241" t="s">
        <v>21</v>
      </c>
      <c r="K54" s="243" t="s">
        <v>665</v>
      </c>
      <c r="L54" s="199">
        <v>609.78836666666666</v>
      </c>
      <c r="M54" s="186"/>
      <c r="N54" s="186"/>
      <c r="O54" s="186"/>
      <c r="P54" s="186"/>
    </row>
    <row r="55" spans="1:16" s="92" customFormat="1" ht="15.75" customHeight="1">
      <c r="A55" s="195">
        <v>45628</v>
      </c>
      <c r="B55" s="339" t="s">
        <v>43</v>
      </c>
      <c r="C55" s="348" t="s">
        <v>53</v>
      </c>
      <c r="D55" s="41" t="s">
        <v>7</v>
      </c>
      <c r="E55" s="204">
        <v>3000</v>
      </c>
      <c r="F55" s="256">
        <f t="shared" si="0"/>
        <v>4.9197396408185554</v>
      </c>
      <c r="G55" s="50" t="s">
        <v>616</v>
      </c>
      <c r="H55" s="178"/>
      <c r="I55" s="89" t="s">
        <v>13</v>
      </c>
      <c r="J55" s="241" t="s">
        <v>21</v>
      </c>
      <c r="K55" s="243" t="s">
        <v>665</v>
      </c>
      <c r="L55" s="199">
        <v>609.78836666666666</v>
      </c>
      <c r="M55" s="186"/>
      <c r="N55" s="186"/>
      <c r="O55" s="186"/>
      <c r="P55" s="186"/>
    </row>
    <row r="56" spans="1:16" s="92" customFormat="1" ht="15.75" customHeight="1">
      <c r="A56" s="195">
        <v>45628</v>
      </c>
      <c r="B56" s="219" t="s">
        <v>521</v>
      </c>
      <c r="C56" s="37" t="s">
        <v>207</v>
      </c>
      <c r="D56" s="211" t="s">
        <v>9</v>
      </c>
      <c r="E56" s="204">
        <v>3000</v>
      </c>
      <c r="F56" s="256">
        <f t="shared" si="0"/>
        <v>4.9197396408185554</v>
      </c>
      <c r="G56" s="50" t="s">
        <v>115</v>
      </c>
      <c r="H56" s="292"/>
      <c r="I56" s="36" t="s">
        <v>14</v>
      </c>
      <c r="J56" s="241" t="s">
        <v>21</v>
      </c>
      <c r="K56" s="243" t="s">
        <v>665</v>
      </c>
      <c r="L56" s="199">
        <v>609.78836666666666</v>
      </c>
      <c r="M56" s="186"/>
      <c r="N56" s="186"/>
      <c r="O56" s="186"/>
      <c r="P56" s="186"/>
    </row>
    <row r="57" spans="1:16" s="92" customFormat="1" ht="15.75" customHeight="1">
      <c r="A57" s="195">
        <v>45628</v>
      </c>
      <c r="B57" s="219" t="s">
        <v>522</v>
      </c>
      <c r="C57" s="37" t="s">
        <v>207</v>
      </c>
      <c r="D57" s="211" t="s">
        <v>9</v>
      </c>
      <c r="E57" s="204">
        <v>3300</v>
      </c>
      <c r="F57" s="256">
        <f t="shared" si="0"/>
        <v>5.4117136049004104</v>
      </c>
      <c r="G57" s="50" t="s">
        <v>115</v>
      </c>
      <c r="H57" s="292"/>
      <c r="I57" s="36" t="s">
        <v>14</v>
      </c>
      <c r="J57" s="241" t="s">
        <v>21</v>
      </c>
      <c r="K57" s="243" t="s">
        <v>665</v>
      </c>
      <c r="L57" s="199">
        <v>609.78836666666666</v>
      </c>
      <c r="M57" s="186"/>
      <c r="N57" s="186"/>
      <c r="O57" s="186"/>
      <c r="P57" s="186"/>
    </row>
    <row r="58" spans="1:16" s="92" customFormat="1" ht="15.75" customHeight="1">
      <c r="A58" s="195">
        <v>45628</v>
      </c>
      <c r="B58" s="219" t="s">
        <v>117</v>
      </c>
      <c r="C58" s="37" t="s">
        <v>47</v>
      </c>
      <c r="D58" s="211" t="s">
        <v>9</v>
      </c>
      <c r="E58" s="204">
        <v>12000</v>
      </c>
      <c r="F58" s="256">
        <f t="shared" si="0"/>
        <v>19.678958563274222</v>
      </c>
      <c r="G58" s="50" t="s">
        <v>118</v>
      </c>
      <c r="H58" s="207"/>
      <c r="I58" s="36" t="s">
        <v>14</v>
      </c>
      <c r="J58" s="241" t="s">
        <v>21</v>
      </c>
      <c r="K58" s="243" t="s">
        <v>665</v>
      </c>
      <c r="L58" s="199">
        <v>609.78836666666666</v>
      </c>
      <c r="M58" s="186"/>
      <c r="N58" s="186"/>
      <c r="O58" s="186"/>
      <c r="P58" s="186"/>
    </row>
    <row r="59" spans="1:16" s="92" customFormat="1" ht="15.75" customHeight="1">
      <c r="A59" s="195">
        <v>45628</v>
      </c>
      <c r="B59" s="39" t="s">
        <v>596</v>
      </c>
      <c r="C59" s="37" t="s">
        <v>595</v>
      </c>
      <c r="D59" s="41" t="s">
        <v>7</v>
      </c>
      <c r="E59" s="204">
        <v>5000</v>
      </c>
      <c r="F59" s="256">
        <f t="shared" si="0"/>
        <v>8.1995660680309257</v>
      </c>
      <c r="G59" s="50" t="s">
        <v>616</v>
      </c>
      <c r="H59" s="265"/>
      <c r="I59" s="89" t="s">
        <v>13</v>
      </c>
      <c r="J59" s="241" t="s">
        <v>21</v>
      </c>
      <c r="K59" s="243" t="s">
        <v>665</v>
      </c>
      <c r="L59" s="199">
        <v>609.78836666666666</v>
      </c>
      <c r="M59" s="186"/>
      <c r="N59" s="186"/>
      <c r="O59" s="186"/>
      <c r="P59" s="186"/>
    </row>
    <row r="60" spans="1:16" s="92" customFormat="1" ht="15.75" customHeight="1">
      <c r="A60" s="195">
        <v>45629</v>
      </c>
      <c r="B60" s="174" t="s">
        <v>17</v>
      </c>
      <c r="C60" s="37" t="s">
        <v>38</v>
      </c>
      <c r="D60" s="224" t="s">
        <v>8</v>
      </c>
      <c r="E60" s="204">
        <v>5000</v>
      </c>
      <c r="F60" s="256">
        <f t="shared" si="0"/>
        <v>8.1995660680309257</v>
      </c>
      <c r="G60" s="50" t="s">
        <v>273</v>
      </c>
      <c r="H60" s="294"/>
      <c r="I60" s="95" t="s">
        <v>16</v>
      </c>
      <c r="J60" s="241" t="s">
        <v>21</v>
      </c>
      <c r="K60" s="243" t="s">
        <v>665</v>
      </c>
      <c r="L60" s="199">
        <v>609.78836666666666</v>
      </c>
      <c r="M60" s="186"/>
      <c r="N60" s="186"/>
      <c r="O60" s="186"/>
      <c r="P60" s="186"/>
    </row>
    <row r="61" spans="1:16" s="92" customFormat="1" ht="15.75" customHeight="1">
      <c r="A61" s="195">
        <v>45629</v>
      </c>
      <c r="B61" s="174" t="s">
        <v>17</v>
      </c>
      <c r="C61" s="37" t="s">
        <v>38</v>
      </c>
      <c r="D61" s="224" t="s">
        <v>6</v>
      </c>
      <c r="E61" s="204">
        <v>5000</v>
      </c>
      <c r="F61" s="256">
        <f t="shared" si="0"/>
        <v>8.1995660680309257</v>
      </c>
      <c r="G61" s="50" t="s">
        <v>274</v>
      </c>
      <c r="H61" s="294"/>
      <c r="I61" s="36" t="s">
        <v>67</v>
      </c>
      <c r="J61" s="241" t="s">
        <v>21</v>
      </c>
      <c r="K61" s="243" t="s">
        <v>665</v>
      </c>
      <c r="L61" s="199">
        <v>609.78836666666666</v>
      </c>
      <c r="M61" s="186"/>
      <c r="N61" s="186"/>
      <c r="O61" s="186"/>
      <c r="P61" s="186"/>
    </row>
    <row r="62" spans="1:16" s="92" customFormat="1" ht="15.75" customHeight="1">
      <c r="A62" s="195">
        <v>45629</v>
      </c>
      <c r="B62" s="174" t="s">
        <v>17</v>
      </c>
      <c r="C62" s="37" t="s">
        <v>38</v>
      </c>
      <c r="D62" s="211" t="s">
        <v>5</v>
      </c>
      <c r="E62" s="204">
        <v>5000</v>
      </c>
      <c r="F62" s="256">
        <f t="shared" si="0"/>
        <v>8.1995660680309257</v>
      </c>
      <c r="G62" s="50" t="s">
        <v>275</v>
      </c>
      <c r="H62" s="294"/>
      <c r="I62" s="180" t="s">
        <v>42</v>
      </c>
      <c r="J62" s="241" t="s">
        <v>21</v>
      </c>
      <c r="K62" s="243" t="s">
        <v>665</v>
      </c>
      <c r="L62" s="199">
        <v>609.78836666666666</v>
      </c>
      <c r="M62" s="186"/>
      <c r="N62" s="186"/>
      <c r="O62" s="186"/>
      <c r="P62" s="186"/>
    </row>
    <row r="63" spans="1:16" s="92" customFormat="1" ht="15.75" customHeight="1">
      <c r="A63" s="195">
        <v>45629</v>
      </c>
      <c r="B63" s="174" t="s">
        <v>17</v>
      </c>
      <c r="C63" s="37" t="s">
        <v>38</v>
      </c>
      <c r="D63" s="211" t="s">
        <v>5</v>
      </c>
      <c r="E63" s="204">
        <v>5000</v>
      </c>
      <c r="F63" s="256">
        <f t="shared" si="0"/>
        <v>8.1995660680309257</v>
      </c>
      <c r="G63" s="50" t="s">
        <v>276</v>
      </c>
      <c r="H63" s="294"/>
      <c r="I63" s="180" t="s">
        <v>24</v>
      </c>
      <c r="J63" s="241" t="s">
        <v>21</v>
      </c>
      <c r="K63" s="243" t="s">
        <v>665</v>
      </c>
      <c r="L63" s="199">
        <v>609.78836666666666</v>
      </c>
      <c r="M63" s="186"/>
      <c r="N63" s="186"/>
      <c r="O63" s="186"/>
      <c r="P63" s="186"/>
    </row>
    <row r="64" spans="1:16" s="92" customFormat="1" ht="15.75" customHeight="1">
      <c r="A64" s="195">
        <v>45629</v>
      </c>
      <c r="B64" s="174" t="s">
        <v>17</v>
      </c>
      <c r="C64" s="37" t="s">
        <v>38</v>
      </c>
      <c r="D64" s="224" t="s">
        <v>7</v>
      </c>
      <c r="E64" s="204">
        <v>2500</v>
      </c>
      <c r="F64" s="256">
        <f t="shared" si="0"/>
        <v>4.0997830340154628</v>
      </c>
      <c r="G64" s="50" t="s">
        <v>277</v>
      </c>
      <c r="H64" s="294"/>
      <c r="I64" s="180" t="s">
        <v>13</v>
      </c>
      <c r="J64" s="241" t="s">
        <v>21</v>
      </c>
      <c r="K64" s="243" t="s">
        <v>665</v>
      </c>
      <c r="L64" s="199">
        <v>609.78836666666666</v>
      </c>
      <c r="M64" s="186"/>
      <c r="N64" s="186"/>
      <c r="O64" s="186"/>
      <c r="P64" s="186"/>
    </row>
    <row r="65" spans="1:16" s="92" customFormat="1" ht="15.75" customHeight="1">
      <c r="A65" s="195">
        <v>45629</v>
      </c>
      <c r="B65" s="174" t="s">
        <v>17</v>
      </c>
      <c r="C65" s="37" t="s">
        <v>38</v>
      </c>
      <c r="D65" s="224" t="s">
        <v>6</v>
      </c>
      <c r="E65" s="204">
        <v>2500</v>
      </c>
      <c r="F65" s="256">
        <f t="shared" si="0"/>
        <v>4.0997830340154628</v>
      </c>
      <c r="G65" s="50" t="s">
        <v>278</v>
      </c>
      <c r="H65" s="294"/>
      <c r="I65" s="180" t="s">
        <v>11</v>
      </c>
      <c r="J65" s="241" t="s">
        <v>21</v>
      </c>
      <c r="K65" s="243" t="s">
        <v>665</v>
      </c>
      <c r="L65" s="199">
        <v>609.78836666666666</v>
      </c>
      <c r="M65" s="186"/>
      <c r="N65" s="186"/>
      <c r="O65" s="186"/>
      <c r="P65" s="186"/>
    </row>
    <row r="66" spans="1:16" s="92" customFormat="1" ht="15.75" customHeight="1">
      <c r="A66" s="195">
        <v>45629</v>
      </c>
      <c r="B66" s="174" t="s">
        <v>17</v>
      </c>
      <c r="C66" s="37" t="s">
        <v>38</v>
      </c>
      <c r="D66" s="224" t="s">
        <v>6</v>
      </c>
      <c r="E66" s="204">
        <v>2500</v>
      </c>
      <c r="F66" s="256">
        <f t="shared" ref="F66:F129" si="1">E66/L66</f>
        <v>4.0997830340154628</v>
      </c>
      <c r="G66" s="50" t="s">
        <v>279</v>
      </c>
      <c r="H66" s="294"/>
      <c r="I66" s="180" t="s">
        <v>54</v>
      </c>
      <c r="J66" s="241" t="s">
        <v>21</v>
      </c>
      <c r="K66" s="243" t="s">
        <v>665</v>
      </c>
      <c r="L66" s="199">
        <v>609.78836666666666</v>
      </c>
      <c r="M66" s="186"/>
      <c r="N66" s="186"/>
      <c r="O66" s="186"/>
      <c r="P66" s="186"/>
    </row>
    <row r="67" spans="1:16" s="92" customFormat="1" ht="15.75" customHeight="1">
      <c r="A67" s="195">
        <v>45629</v>
      </c>
      <c r="B67" s="174" t="s">
        <v>17</v>
      </c>
      <c r="C67" s="37" t="s">
        <v>38</v>
      </c>
      <c r="D67" s="224" t="s">
        <v>6</v>
      </c>
      <c r="E67" s="204">
        <v>2500</v>
      </c>
      <c r="F67" s="256">
        <f t="shared" si="1"/>
        <v>4.0997830340154628</v>
      </c>
      <c r="G67" s="50" t="s">
        <v>280</v>
      </c>
      <c r="H67" s="294"/>
      <c r="I67" s="36" t="s">
        <v>208</v>
      </c>
      <c r="J67" s="241" t="s">
        <v>21</v>
      </c>
      <c r="K67" s="243" t="s">
        <v>665</v>
      </c>
      <c r="L67" s="199">
        <v>609.78836666666666</v>
      </c>
      <c r="M67" s="186"/>
      <c r="N67" s="186"/>
      <c r="O67" s="186"/>
      <c r="P67" s="186"/>
    </row>
    <row r="68" spans="1:16" s="92" customFormat="1" ht="15.75" customHeight="1">
      <c r="A68" s="195">
        <v>45629</v>
      </c>
      <c r="B68" s="174" t="s">
        <v>17</v>
      </c>
      <c r="C68" s="37" t="s">
        <v>38</v>
      </c>
      <c r="D68" s="211" t="s">
        <v>5</v>
      </c>
      <c r="E68" s="204">
        <v>2500</v>
      </c>
      <c r="F68" s="256">
        <f t="shared" si="1"/>
        <v>4.0997830340154628</v>
      </c>
      <c r="G68" s="50" t="s">
        <v>281</v>
      </c>
      <c r="H68" s="294"/>
      <c r="I68" s="180" t="s">
        <v>91</v>
      </c>
      <c r="J68" s="241" t="s">
        <v>21</v>
      </c>
      <c r="K68" s="243" t="s">
        <v>665</v>
      </c>
      <c r="L68" s="199">
        <v>609.78836666666666</v>
      </c>
      <c r="M68" s="186"/>
      <c r="N68" s="186"/>
      <c r="O68" s="186"/>
      <c r="P68" s="186"/>
    </row>
    <row r="69" spans="1:16" s="92" customFormat="1" ht="15.75" customHeight="1">
      <c r="A69" s="195">
        <v>45629</v>
      </c>
      <c r="B69" s="174" t="s">
        <v>17</v>
      </c>
      <c r="C69" s="37" t="s">
        <v>38</v>
      </c>
      <c r="D69" s="211" t="s">
        <v>5</v>
      </c>
      <c r="E69" s="204">
        <v>2500</v>
      </c>
      <c r="F69" s="256">
        <f t="shared" si="1"/>
        <v>4.0997830340154628</v>
      </c>
      <c r="G69" s="50" t="s">
        <v>282</v>
      </c>
      <c r="H69" s="294"/>
      <c r="I69" s="180" t="s">
        <v>220</v>
      </c>
      <c r="J69" s="241" t="s">
        <v>21</v>
      </c>
      <c r="K69" s="243" t="s">
        <v>665</v>
      </c>
      <c r="L69" s="199">
        <v>609.78836666666666</v>
      </c>
      <c r="M69" s="186"/>
      <c r="N69" s="186"/>
      <c r="O69" s="186"/>
      <c r="P69" s="186"/>
    </row>
    <row r="70" spans="1:16" s="92" customFormat="1" ht="15.75" customHeight="1">
      <c r="A70" s="195">
        <v>45629</v>
      </c>
      <c r="B70" s="174" t="s">
        <v>17</v>
      </c>
      <c r="C70" s="37" t="s">
        <v>38</v>
      </c>
      <c r="D70" s="211" t="s">
        <v>5</v>
      </c>
      <c r="E70" s="204">
        <v>2500</v>
      </c>
      <c r="F70" s="256">
        <f t="shared" si="1"/>
        <v>4.0997830340154628</v>
      </c>
      <c r="G70" s="50" t="s">
        <v>283</v>
      </c>
      <c r="H70" s="294"/>
      <c r="I70" s="180" t="s">
        <v>238</v>
      </c>
      <c r="J70" s="241" t="s">
        <v>21</v>
      </c>
      <c r="K70" s="243" t="s">
        <v>665</v>
      </c>
      <c r="L70" s="199">
        <v>609.78836666666666</v>
      </c>
      <c r="M70" s="186"/>
      <c r="N70" s="186"/>
      <c r="O70" s="186"/>
      <c r="P70" s="186"/>
    </row>
    <row r="71" spans="1:16" s="92" customFormat="1" ht="15.75" customHeight="1">
      <c r="A71" s="195">
        <v>45629</v>
      </c>
      <c r="B71" s="174" t="s">
        <v>17</v>
      </c>
      <c r="C71" s="37" t="s">
        <v>38</v>
      </c>
      <c r="D71" s="224" t="s">
        <v>9</v>
      </c>
      <c r="E71" s="204">
        <v>2500</v>
      </c>
      <c r="F71" s="256">
        <f t="shared" si="1"/>
        <v>4.0997830340154628</v>
      </c>
      <c r="G71" s="50" t="s">
        <v>284</v>
      </c>
      <c r="H71" s="294"/>
      <c r="I71" s="180" t="s">
        <v>206</v>
      </c>
      <c r="J71" s="241" t="s">
        <v>21</v>
      </c>
      <c r="K71" s="243" t="s">
        <v>665</v>
      </c>
      <c r="L71" s="199">
        <v>609.78836666666666</v>
      </c>
      <c r="M71" s="186"/>
      <c r="N71" s="186"/>
      <c r="O71" s="186"/>
      <c r="P71" s="186"/>
    </row>
    <row r="72" spans="1:16" s="92" customFormat="1" ht="15.75" customHeight="1">
      <c r="A72" s="195">
        <v>45629</v>
      </c>
      <c r="B72" s="174" t="s">
        <v>17</v>
      </c>
      <c r="C72" s="37" t="s">
        <v>38</v>
      </c>
      <c r="D72" s="224" t="s">
        <v>9</v>
      </c>
      <c r="E72" s="204">
        <v>2500</v>
      </c>
      <c r="F72" s="256">
        <f t="shared" si="1"/>
        <v>4.0997830340154628</v>
      </c>
      <c r="G72" s="50" t="s">
        <v>285</v>
      </c>
      <c r="H72" s="207"/>
      <c r="I72" s="44" t="s">
        <v>14</v>
      </c>
      <c r="J72" s="241" t="s">
        <v>21</v>
      </c>
      <c r="K72" s="243" t="s">
        <v>665</v>
      </c>
      <c r="L72" s="199">
        <v>609.78836666666666</v>
      </c>
      <c r="M72" s="186"/>
      <c r="N72" s="186"/>
      <c r="O72" s="186"/>
      <c r="P72" s="186"/>
    </row>
    <row r="73" spans="1:16" s="92" customFormat="1" ht="15.75" customHeight="1">
      <c r="A73" s="195">
        <v>45629</v>
      </c>
      <c r="B73" s="219" t="s">
        <v>43</v>
      </c>
      <c r="C73" s="37" t="s">
        <v>53</v>
      </c>
      <c r="D73" s="295" t="s">
        <v>8</v>
      </c>
      <c r="E73" s="204">
        <v>2700</v>
      </c>
      <c r="F73" s="256">
        <f t="shared" si="1"/>
        <v>4.4277656767366995</v>
      </c>
      <c r="G73" s="210" t="e">
        <f>#REF!</f>
        <v>#REF!</v>
      </c>
      <c r="H73" s="294"/>
      <c r="I73" s="38" t="e">
        <f>#REF!</f>
        <v>#REF!</v>
      </c>
      <c r="J73" s="241" t="s">
        <v>21</v>
      </c>
      <c r="K73" s="243" t="s">
        <v>665</v>
      </c>
      <c r="L73" s="199">
        <v>609.78836666666666</v>
      </c>
      <c r="M73" s="186"/>
      <c r="N73" s="186"/>
      <c r="O73" s="186"/>
      <c r="P73" s="186"/>
    </row>
    <row r="74" spans="1:16" s="92" customFormat="1" ht="15.75" customHeight="1">
      <c r="A74" s="308">
        <v>45629</v>
      </c>
      <c r="B74" s="174" t="s">
        <v>43</v>
      </c>
      <c r="C74" s="37" t="s">
        <v>53</v>
      </c>
      <c r="D74" s="41" t="s">
        <v>6</v>
      </c>
      <c r="E74" s="204">
        <v>3700</v>
      </c>
      <c r="F74" s="256">
        <f t="shared" si="1"/>
        <v>6.0676788903428847</v>
      </c>
      <c r="G74" s="295" t="s">
        <v>58</v>
      </c>
      <c r="H74" s="258"/>
      <c r="I74" s="36" t="s">
        <v>67</v>
      </c>
      <c r="J74" s="241" t="s">
        <v>21</v>
      </c>
      <c r="K74" s="243" t="s">
        <v>665</v>
      </c>
      <c r="L74" s="199">
        <v>609.78836666666666</v>
      </c>
      <c r="M74" s="186"/>
      <c r="N74" s="186"/>
      <c r="O74" s="186"/>
      <c r="P74" s="186"/>
    </row>
    <row r="75" spans="1:16" s="92" customFormat="1" ht="15.75" customHeight="1">
      <c r="A75" s="308">
        <v>45629</v>
      </c>
      <c r="B75" s="174" t="s">
        <v>479</v>
      </c>
      <c r="C75" s="37" t="s">
        <v>53</v>
      </c>
      <c r="D75" s="216" t="s">
        <v>6</v>
      </c>
      <c r="E75" s="204">
        <v>17000</v>
      </c>
      <c r="F75" s="256">
        <f t="shared" si="1"/>
        <v>27.878524631305144</v>
      </c>
      <c r="G75" s="295" t="s">
        <v>60</v>
      </c>
      <c r="H75" s="258"/>
      <c r="I75" s="36" t="s">
        <v>67</v>
      </c>
      <c r="J75" s="241" t="s">
        <v>21</v>
      </c>
      <c r="K75" s="243" t="s">
        <v>665</v>
      </c>
      <c r="L75" s="199">
        <v>609.78836666666666</v>
      </c>
      <c r="M75" s="186"/>
      <c r="N75" s="186"/>
      <c r="O75" s="186"/>
      <c r="P75" s="186"/>
    </row>
    <row r="76" spans="1:16" s="92" customFormat="1" ht="15.75" customHeight="1">
      <c r="A76" s="308">
        <v>45629</v>
      </c>
      <c r="B76" s="179" t="s">
        <v>44</v>
      </c>
      <c r="C76" s="37" t="s">
        <v>66</v>
      </c>
      <c r="D76" s="41" t="s">
        <v>6</v>
      </c>
      <c r="E76" s="204">
        <v>5000</v>
      </c>
      <c r="F76" s="256">
        <f t="shared" si="1"/>
        <v>8.1995660680309257</v>
      </c>
      <c r="G76" s="295" t="s">
        <v>58</v>
      </c>
      <c r="H76" s="258"/>
      <c r="I76" s="36" t="s">
        <v>67</v>
      </c>
      <c r="J76" s="241" t="s">
        <v>21</v>
      </c>
      <c r="K76" s="243" t="s">
        <v>665</v>
      </c>
      <c r="L76" s="199">
        <v>609.78836666666666</v>
      </c>
      <c r="M76" s="186"/>
      <c r="N76" s="186"/>
      <c r="O76" s="186"/>
      <c r="P76" s="186"/>
    </row>
    <row r="77" spans="1:16" s="92" customFormat="1" ht="15.75" customHeight="1">
      <c r="A77" s="195">
        <v>45629</v>
      </c>
      <c r="B77" s="219" t="s">
        <v>659</v>
      </c>
      <c r="C77" s="37" t="s">
        <v>53</v>
      </c>
      <c r="D77" s="211" t="s">
        <v>6</v>
      </c>
      <c r="E77" s="204">
        <v>17000</v>
      </c>
      <c r="F77" s="256">
        <f t="shared" si="1"/>
        <v>27.878524631305144</v>
      </c>
      <c r="G77" s="210" t="s">
        <v>239</v>
      </c>
      <c r="H77" s="198"/>
      <c r="I77" s="218" t="s">
        <v>11</v>
      </c>
      <c r="J77" s="241" t="s">
        <v>21</v>
      </c>
      <c r="K77" s="243" t="s">
        <v>665</v>
      </c>
      <c r="L77" s="199">
        <v>609.78836666666666</v>
      </c>
      <c r="M77" s="186"/>
      <c r="N77" s="186"/>
      <c r="O77" s="186"/>
      <c r="P77" s="186"/>
    </row>
    <row r="78" spans="1:16" s="92" customFormat="1" ht="15.75" customHeight="1">
      <c r="A78" s="195">
        <v>45629</v>
      </c>
      <c r="B78" s="219" t="s">
        <v>44</v>
      </c>
      <c r="C78" s="37" t="s">
        <v>66</v>
      </c>
      <c r="D78" s="211" t="s">
        <v>6</v>
      </c>
      <c r="E78" s="204">
        <v>5000</v>
      </c>
      <c r="F78" s="256">
        <f t="shared" si="1"/>
        <v>8.1995660680309257</v>
      </c>
      <c r="G78" s="210" t="s">
        <v>110</v>
      </c>
      <c r="H78" s="198"/>
      <c r="I78" s="218" t="s">
        <v>11</v>
      </c>
      <c r="J78" s="241" t="s">
        <v>21</v>
      </c>
      <c r="K78" s="243" t="s">
        <v>665</v>
      </c>
      <c r="L78" s="199">
        <v>609.78836666666666</v>
      </c>
      <c r="M78" s="186"/>
      <c r="N78" s="186"/>
      <c r="O78" s="186"/>
      <c r="P78" s="186"/>
    </row>
    <row r="79" spans="1:16" s="92" customFormat="1" ht="15.75" customHeight="1">
      <c r="A79" s="195">
        <v>45629</v>
      </c>
      <c r="B79" s="219" t="s">
        <v>43</v>
      </c>
      <c r="C79" s="37" t="s">
        <v>53</v>
      </c>
      <c r="D79" s="211" t="s">
        <v>6</v>
      </c>
      <c r="E79" s="204">
        <v>2500</v>
      </c>
      <c r="F79" s="256">
        <f t="shared" si="1"/>
        <v>4.0997830340154628</v>
      </c>
      <c r="G79" s="210" t="s">
        <v>110</v>
      </c>
      <c r="H79" s="198"/>
      <c r="I79" s="218" t="s">
        <v>11</v>
      </c>
      <c r="J79" s="241" t="s">
        <v>21</v>
      </c>
      <c r="K79" s="243" t="s">
        <v>665</v>
      </c>
      <c r="L79" s="199">
        <v>609.78836666666666</v>
      </c>
      <c r="M79" s="186"/>
      <c r="N79" s="186"/>
      <c r="O79" s="186"/>
      <c r="P79" s="186"/>
    </row>
    <row r="80" spans="1:16" s="92" customFormat="1" ht="15.75" customHeight="1">
      <c r="A80" s="195">
        <v>45629</v>
      </c>
      <c r="B80" s="281" t="s">
        <v>43</v>
      </c>
      <c r="C80" s="383" t="s">
        <v>53</v>
      </c>
      <c r="D80" s="298" t="s">
        <v>9</v>
      </c>
      <c r="E80" s="204">
        <v>3000</v>
      </c>
      <c r="F80" s="256">
        <f t="shared" si="1"/>
        <v>4.9197396408185554</v>
      </c>
      <c r="G80" s="37" t="s">
        <v>228</v>
      </c>
      <c r="H80" s="197"/>
      <c r="I80" s="36" t="s">
        <v>206</v>
      </c>
      <c r="J80" s="241" t="s">
        <v>21</v>
      </c>
      <c r="K80" s="243" t="s">
        <v>665</v>
      </c>
      <c r="L80" s="199">
        <v>609.78836666666666</v>
      </c>
      <c r="M80" s="186"/>
      <c r="N80" s="186"/>
      <c r="O80" s="186"/>
      <c r="P80" s="186"/>
    </row>
    <row r="81" spans="1:16" s="92" customFormat="1" ht="15.75" customHeight="1">
      <c r="A81" s="195">
        <v>45629</v>
      </c>
      <c r="B81" s="39" t="s">
        <v>45</v>
      </c>
      <c r="C81" s="37" t="s">
        <v>66</v>
      </c>
      <c r="D81" s="211" t="s">
        <v>5</v>
      </c>
      <c r="E81" s="204">
        <v>15000</v>
      </c>
      <c r="F81" s="256">
        <f t="shared" si="1"/>
        <v>24.598698204092777</v>
      </c>
      <c r="G81" s="50" t="s">
        <v>222</v>
      </c>
      <c r="H81" s="197"/>
      <c r="I81" s="89" t="s">
        <v>42</v>
      </c>
      <c r="J81" s="241" t="s">
        <v>21</v>
      </c>
      <c r="K81" s="243" t="s">
        <v>665</v>
      </c>
      <c r="L81" s="199">
        <v>609.78836666666666</v>
      </c>
      <c r="M81" s="186"/>
      <c r="N81" s="186"/>
      <c r="O81" s="186"/>
      <c r="P81" s="186"/>
    </row>
    <row r="82" spans="1:16" s="92" customFormat="1" ht="15.75" customHeight="1">
      <c r="A82" s="195">
        <v>45629</v>
      </c>
      <c r="B82" s="39" t="s">
        <v>473</v>
      </c>
      <c r="C82" s="37" t="s">
        <v>53</v>
      </c>
      <c r="D82" s="211" t="s">
        <v>5</v>
      </c>
      <c r="E82" s="204">
        <v>12500</v>
      </c>
      <c r="F82" s="256">
        <f t="shared" si="1"/>
        <v>20.498915170077314</v>
      </c>
      <c r="G82" s="50" t="s">
        <v>56</v>
      </c>
      <c r="H82" s="197"/>
      <c r="I82" s="89" t="s">
        <v>42</v>
      </c>
      <c r="J82" s="241" t="s">
        <v>21</v>
      </c>
      <c r="K82" s="243" t="s">
        <v>665</v>
      </c>
      <c r="L82" s="199">
        <v>609.78836666666666</v>
      </c>
      <c r="M82" s="186"/>
      <c r="N82" s="186"/>
      <c r="O82" s="186"/>
      <c r="P82" s="186"/>
    </row>
    <row r="83" spans="1:16" s="92" customFormat="1" ht="15.75" customHeight="1">
      <c r="A83" s="195">
        <v>45629</v>
      </c>
      <c r="B83" s="39" t="s">
        <v>532</v>
      </c>
      <c r="C83" s="37" t="s">
        <v>66</v>
      </c>
      <c r="D83" s="211" t="s">
        <v>5</v>
      </c>
      <c r="E83" s="204">
        <v>5000</v>
      </c>
      <c r="F83" s="256">
        <f t="shared" si="1"/>
        <v>8.1995660680309257</v>
      </c>
      <c r="G83" s="50" t="s">
        <v>56</v>
      </c>
      <c r="H83" s="197"/>
      <c r="I83" s="89" t="s">
        <v>42</v>
      </c>
      <c r="J83" s="241" t="s">
        <v>21</v>
      </c>
      <c r="K83" s="243" t="s">
        <v>665</v>
      </c>
      <c r="L83" s="199">
        <v>609.78836666666666</v>
      </c>
      <c r="M83" s="186"/>
      <c r="N83" s="186"/>
      <c r="O83" s="186"/>
      <c r="P83" s="186"/>
    </row>
    <row r="84" spans="1:16" s="92" customFormat="1" ht="15.75" customHeight="1">
      <c r="A84" s="195">
        <v>45629</v>
      </c>
      <c r="B84" s="39" t="s">
        <v>43</v>
      </c>
      <c r="C84" s="37" t="s">
        <v>53</v>
      </c>
      <c r="D84" s="211" t="s">
        <v>5</v>
      </c>
      <c r="E84" s="204">
        <v>2000</v>
      </c>
      <c r="F84" s="256">
        <f t="shared" si="1"/>
        <v>3.2798264272123698</v>
      </c>
      <c r="G84" s="50" t="s">
        <v>56</v>
      </c>
      <c r="H84" s="197"/>
      <c r="I84" s="89" t="s">
        <v>42</v>
      </c>
      <c r="J84" s="241" t="s">
        <v>21</v>
      </c>
      <c r="K84" s="243" t="s">
        <v>665</v>
      </c>
      <c r="L84" s="199">
        <v>609.78836666666666</v>
      </c>
      <c r="M84" s="186"/>
      <c r="N84" s="186"/>
      <c r="O84" s="186"/>
      <c r="P84" s="186"/>
    </row>
    <row r="85" spans="1:16" s="92" customFormat="1" ht="15.75" customHeight="1">
      <c r="A85" s="195">
        <v>45629</v>
      </c>
      <c r="B85" s="219" t="s">
        <v>533</v>
      </c>
      <c r="C85" s="37" t="s">
        <v>53</v>
      </c>
      <c r="D85" s="211" t="s">
        <v>5</v>
      </c>
      <c r="E85" s="204">
        <v>13000</v>
      </c>
      <c r="F85" s="256">
        <f t="shared" si="1"/>
        <v>21.318871776880407</v>
      </c>
      <c r="G85" s="300" t="s">
        <v>211</v>
      </c>
      <c r="H85" s="233">
        <v>1</v>
      </c>
      <c r="I85" s="34" t="s">
        <v>24</v>
      </c>
      <c r="J85" s="241" t="s">
        <v>21</v>
      </c>
      <c r="K85" s="243" t="s">
        <v>665</v>
      </c>
      <c r="L85" s="199">
        <v>609.78836666666666</v>
      </c>
      <c r="M85" s="186"/>
      <c r="N85" s="186"/>
      <c r="O85" s="186"/>
      <c r="P85" s="186"/>
    </row>
    <row r="86" spans="1:16" s="92" customFormat="1" ht="15.75" customHeight="1">
      <c r="A86" s="195">
        <v>45629</v>
      </c>
      <c r="B86" s="219" t="s">
        <v>43</v>
      </c>
      <c r="C86" s="37" t="s">
        <v>53</v>
      </c>
      <c r="D86" s="211" t="s">
        <v>5</v>
      </c>
      <c r="E86" s="204">
        <v>2000</v>
      </c>
      <c r="F86" s="256">
        <f t="shared" si="1"/>
        <v>3.2798264272123698</v>
      </c>
      <c r="G86" s="300" t="s">
        <v>212</v>
      </c>
      <c r="H86" s="233">
        <v>1</v>
      </c>
      <c r="I86" s="81" t="s">
        <v>24</v>
      </c>
      <c r="J86" s="241" t="s">
        <v>21</v>
      </c>
      <c r="K86" s="243" t="s">
        <v>665</v>
      </c>
      <c r="L86" s="199">
        <v>609.78836666666666</v>
      </c>
      <c r="M86" s="186"/>
      <c r="N86" s="186"/>
      <c r="O86" s="186"/>
      <c r="P86" s="186"/>
    </row>
    <row r="87" spans="1:16" s="92" customFormat="1" ht="15.75" customHeight="1">
      <c r="A87" s="195">
        <v>45629</v>
      </c>
      <c r="B87" s="219" t="s">
        <v>44</v>
      </c>
      <c r="C87" s="37" t="s">
        <v>66</v>
      </c>
      <c r="D87" s="211" t="s">
        <v>5</v>
      </c>
      <c r="E87" s="204">
        <v>5000</v>
      </c>
      <c r="F87" s="256">
        <f t="shared" si="1"/>
        <v>8.1995660680309257</v>
      </c>
      <c r="G87" s="300" t="s">
        <v>212</v>
      </c>
      <c r="H87" s="233">
        <v>1</v>
      </c>
      <c r="I87" s="34" t="s">
        <v>24</v>
      </c>
      <c r="J87" s="241" t="s">
        <v>21</v>
      </c>
      <c r="K87" s="243" t="s">
        <v>665</v>
      </c>
      <c r="L87" s="199">
        <v>609.78836666666666</v>
      </c>
      <c r="M87" s="186"/>
      <c r="N87" s="186"/>
      <c r="O87" s="186"/>
      <c r="P87" s="186"/>
    </row>
    <row r="88" spans="1:16" s="92" customFormat="1" ht="15.75" customHeight="1">
      <c r="A88" s="195">
        <v>45629</v>
      </c>
      <c r="B88" s="219" t="s">
        <v>45</v>
      </c>
      <c r="C88" s="37" t="s">
        <v>66</v>
      </c>
      <c r="D88" s="211" t="s">
        <v>5</v>
      </c>
      <c r="E88" s="204">
        <v>10000</v>
      </c>
      <c r="F88" s="256">
        <f t="shared" si="1"/>
        <v>16.399132136061851</v>
      </c>
      <c r="G88" s="300" t="s">
        <v>213</v>
      </c>
      <c r="H88" s="233">
        <v>1</v>
      </c>
      <c r="I88" s="34" t="s">
        <v>24</v>
      </c>
      <c r="J88" s="241" t="s">
        <v>21</v>
      </c>
      <c r="K88" s="243" t="s">
        <v>665</v>
      </c>
      <c r="L88" s="199">
        <v>609.78836666666666</v>
      </c>
      <c r="M88" s="186"/>
      <c r="N88" s="186"/>
      <c r="O88" s="186"/>
      <c r="P88" s="186"/>
    </row>
    <row r="89" spans="1:16" s="92" customFormat="1" ht="15.75" customHeight="1">
      <c r="A89" s="195">
        <v>45629</v>
      </c>
      <c r="B89" s="219" t="s">
        <v>519</v>
      </c>
      <c r="C89" s="37" t="s">
        <v>53</v>
      </c>
      <c r="D89" s="211" t="s">
        <v>6</v>
      </c>
      <c r="E89" s="204">
        <v>17000</v>
      </c>
      <c r="F89" s="256">
        <f t="shared" si="1"/>
        <v>27.878524631305144</v>
      </c>
      <c r="G89" s="210" t="s">
        <v>99</v>
      </c>
      <c r="H89" s="197"/>
      <c r="I89" s="218" t="s">
        <v>54</v>
      </c>
      <c r="J89" s="241" t="s">
        <v>21</v>
      </c>
      <c r="K89" s="243" t="s">
        <v>665</v>
      </c>
      <c r="L89" s="199">
        <v>609.78836666666666</v>
      </c>
      <c r="M89" s="186"/>
      <c r="N89" s="186"/>
      <c r="O89" s="186"/>
      <c r="P89" s="186"/>
    </row>
    <row r="90" spans="1:16" s="92" customFormat="1" ht="15.75" customHeight="1">
      <c r="A90" s="195">
        <v>45629</v>
      </c>
      <c r="B90" s="219" t="s">
        <v>43</v>
      </c>
      <c r="C90" s="37" t="s">
        <v>53</v>
      </c>
      <c r="D90" s="211" t="s">
        <v>6</v>
      </c>
      <c r="E90" s="204">
        <v>2000</v>
      </c>
      <c r="F90" s="256">
        <f t="shared" si="1"/>
        <v>3.2798264272123698</v>
      </c>
      <c r="G90" s="210" t="s">
        <v>82</v>
      </c>
      <c r="H90" s="318"/>
      <c r="I90" s="218" t="s">
        <v>54</v>
      </c>
      <c r="J90" s="241" t="s">
        <v>21</v>
      </c>
      <c r="K90" s="243" t="s">
        <v>665</v>
      </c>
      <c r="L90" s="199">
        <v>609.78836666666666</v>
      </c>
      <c r="M90" s="186"/>
      <c r="N90" s="186"/>
      <c r="O90" s="186"/>
      <c r="P90" s="186"/>
    </row>
    <row r="91" spans="1:16" s="92" customFormat="1" ht="15.75" customHeight="1">
      <c r="A91" s="195">
        <v>45629</v>
      </c>
      <c r="B91" s="219" t="s">
        <v>44</v>
      </c>
      <c r="C91" s="37" t="s">
        <v>66</v>
      </c>
      <c r="D91" s="211" t="s">
        <v>6</v>
      </c>
      <c r="E91" s="204">
        <v>5000</v>
      </c>
      <c r="F91" s="256">
        <f t="shared" si="1"/>
        <v>8.1995660680309257</v>
      </c>
      <c r="G91" s="210" t="s">
        <v>82</v>
      </c>
      <c r="H91" s="207"/>
      <c r="I91" s="218" t="s">
        <v>54</v>
      </c>
      <c r="J91" s="241" t="s">
        <v>21</v>
      </c>
      <c r="K91" s="243" t="s">
        <v>665</v>
      </c>
      <c r="L91" s="199">
        <v>609.78836666666666</v>
      </c>
      <c r="M91" s="186"/>
      <c r="N91" s="186"/>
      <c r="O91" s="186"/>
      <c r="P91" s="186"/>
    </row>
    <row r="92" spans="1:16" s="92" customFormat="1" ht="15.75" customHeight="1">
      <c r="A92" s="195">
        <v>45629</v>
      </c>
      <c r="B92" s="39" t="s">
        <v>558</v>
      </c>
      <c r="C92" s="37" t="s">
        <v>53</v>
      </c>
      <c r="D92" s="211" t="s">
        <v>5</v>
      </c>
      <c r="E92" s="204">
        <v>5000</v>
      </c>
      <c r="F92" s="256">
        <f t="shared" si="1"/>
        <v>8.1995660680309257</v>
      </c>
      <c r="G92" s="253" t="s">
        <v>559</v>
      </c>
      <c r="H92" s="178"/>
      <c r="I92" s="36" t="s">
        <v>91</v>
      </c>
      <c r="J92" s="241" t="s">
        <v>21</v>
      </c>
      <c r="K92" s="243" t="s">
        <v>665</v>
      </c>
      <c r="L92" s="199">
        <v>609.78836666666666</v>
      </c>
      <c r="M92" s="186"/>
      <c r="N92" s="186"/>
      <c r="O92" s="186"/>
      <c r="P92" s="186"/>
    </row>
    <row r="93" spans="1:16" s="92" customFormat="1" ht="15.75" customHeight="1">
      <c r="A93" s="195">
        <v>45629</v>
      </c>
      <c r="B93" s="39" t="s">
        <v>43</v>
      </c>
      <c r="C93" s="37" t="s">
        <v>53</v>
      </c>
      <c r="D93" s="211" t="s">
        <v>5</v>
      </c>
      <c r="E93" s="204">
        <v>2000</v>
      </c>
      <c r="F93" s="256">
        <f t="shared" si="1"/>
        <v>3.2798264272123698</v>
      </c>
      <c r="G93" s="37" t="s">
        <v>560</v>
      </c>
      <c r="H93" s="318"/>
      <c r="I93" s="36" t="s">
        <v>91</v>
      </c>
      <c r="J93" s="241" t="s">
        <v>21</v>
      </c>
      <c r="K93" s="243" t="s">
        <v>665</v>
      </c>
      <c r="L93" s="199">
        <v>609.78836666666666</v>
      </c>
      <c r="M93" s="186"/>
      <c r="N93" s="186"/>
      <c r="O93" s="186"/>
      <c r="P93" s="186"/>
    </row>
    <row r="94" spans="1:16" s="92" customFormat="1" ht="15.75" customHeight="1">
      <c r="A94" s="195">
        <v>45629</v>
      </c>
      <c r="B94" s="39" t="s">
        <v>44</v>
      </c>
      <c r="C94" s="37" t="s">
        <v>66</v>
      </c>
      <c r="D94" s="211" t="s">
        <v>5</v>
      </c>
      <c r="E94" s="204">
        <v>5000</v>
      </c>
      <c r="F94" s="256">
        <f t="shared" si="1"/>
        <v>8.1995660680309257</v>
      </c>
      <c r="G94" s="37" t="s">
        <v>560</v>
      </c>
      <c r="H94" s="264"/>
      <c r="I94" s="36" t="s">
        <v>91</v>
      </c>
      <c r="J94" s="241" t="s">
        <v>21</v>
      </c>
      <c r="K94" s="243" t="s">
        <v>665</v>
      </c>
      <c r="L94" s="199">
        <v>609.78836666666666</v>
      </c>
      <c r="M94" s="186"/>
      <c r="N94" s="186"/>
      <c r="O94" s="186"/>
      <c r="P94" s="186"/>
    </row>
    <row r="95" spans="1:16" s="92" customFormat="1" ht="15.75" customHeight="1">
      <c r="A95" s="195">
        <v>45629</v>
      </c>
      <c r="B95" s="39" t="s">
        <v>45</v>
      </c>
      <c r="C95" s="37" t="s">
        <v>66</v>
      </c>
      <c r="D95" s="211" t="s">
        <v>5</v>
      </c>
      <c r="E95" s="204">
        <v>10000</v>
      </c>
      <c r="F95" s="256">
        <f t="shared" si="1"/>
        <v>16.399132136061851</v>
      </c>
      <c r="G95" s="37" t="s">
        <v>561</v>
      </c>
      <c r="H95" s="264"/>
      <c r="I95" s="36" t="s">
        <v>91</v>
      </c>
      <c r="J95" s="241" t="s">
        <v>21</v>
      </c>
      <c r="K95" s="243" t="s">
        <v>665</v>
      </c>
      <c r="L95" s="199">
        <v>609.78836666666666</v>
      </c>
      <c r="M95" s="186"/>
      <c r="N95" s="186"/>
      <c r="O95" s="186"/>
      <c r="P95" s="186"/>
    </row>
    <row r="96" spans="1:16" s="92" customFormat="1" ht="15.75" customHeight="1">
      <c r="A96" s="195">
        <v>45629</v>
      </c>
      <c r="B96" s="347" t="s">
        <v>566</v>
      </c>
      <c r="C96" s="37" t="s">
        <v>53</v>
      </c>
      <c r="D96" s="211" t="s">
        <v>6</v>
      </c>
      <c r="E96" s="204">
        <v>1500</v>
      </c>
      <c r="F96" s="256">
        <f t="shared" si="1"/>
        <v>2.4598698204092777</v>
      </c>
      <c r="G96" s="37" t="s">
        <v>235</v>
      </c>
      <c r="H96" s="326"/>
      <c r="I96" s="36" t="s">
        <v>208</v>
      </c>
      <c r="J96" s="241" t="s">
        <v>21</v>
      </c>
      <c r="K96" s="243" t="s">
        <v>665</v>
      </c>
      <c r="L96" s="199">
        <v>609.78836666666666</v>
      </c>
      <c r="M96" s="186"/>
      <c r="N96" s="186"/>
      <c r="O96" s="186"/>
      <c r="P96" s="186"/>
    </row>
    <row r="97" spans="1:16" s="92" customFormat="1" ht="15.75" customHeight="1">
      <c r="A97" s="195">
        <v>45629</v>
      </c>
      <c r="B97" s="219" t="s">
        <v>662</v>
      </c>
      <c r="C97" s="37" t="s">
        <v>53</v>
      </c>
      <c r="D97" s="211" t="s">
        <v>6</v>
      </c>
      <c r="E97" s="204">
        <v>2500</v>
      </c>
      <c r="F97" s="256">
        <f t="shared" si="1"/>
        <v>4.0997830340154628</v>
      </c>
      <c r="G97" s="210" t="s">
        <v>236</v>
      </c>
      <c r="H97" s="326"/>
      <c r="I97" s="36" t="s">
        <v>208</v>
      </c>
      <c r="J97" s="241" t="s">
        <v>21</v>
      </c>
      <c r="K97" s="243" t="s">
        <v>665</v>
      </c>
      <c r="L97" s="199">
        <v>609.78836666666666</v>
      </c>
      <c r="M97" s="186"/>
      <c r="N97" s="186"/>
      <c r="O97" s="186"/>
      <c r="P97" s="186"/>
    </row>
    <row r="98" spans="1:16" s="92" customFormat="1" ht="15.75" customHeight="1">
      <c r="A98" s="195">
        <v>45629</v>
      </c>
      <c r="B98" s="219" t="s">
        <v>44</v>
      </c>
      <c r="C98" s="37" t="s">
        <v>66</v>
      </c>
      <c r="D98" s="211" t="s">
        <v>6</v>
      </c>
      <c r="E98" s="204">
        <v>5000</v>
      </c>
      <c r="F98" s="256">
        <f t="shared" si="1"/>
        <v>8.1995660680309257</v>
      </c>
      <c r="G98" s="210" t="s">
        <v>230</v>
      </c>
      <c r="H98" s="326"/>
      <c r="I98" s="36" t="s">
        <v>208</v>
      </c>
      <c r="J98" s="241" t="s">
        <v>21</v>
      </c>
      <c r="K98" s="243" t="s">
        <v>665</v>
      </c>
      <c r="L98" s="199">
        <v>609.78836666666666</v>
      </c>
      <c r="M98" s="186"/>
      <c r="N98" s="186"/>
      <c r="O98" s="186"/>
      <c r="P98" s="186"/>
    </row>
    <row r="99" spans="1:16" s="92" customFormat="1" ht="15.75" customHeight="1">
      <c r="A99" s="195">
        <v>45629</v>
      </c>
      <c r="B99" s="219" t="s">
        <v>43</v>
      </c>
      <c r="C99" s="37" t="s">
        <v>53</v>
      </c>
      <c r="D99" s="211" t="s">
        <v>6</v>
      </c>
      <c r="E99" s="204">
        <v>6950</v>
      </c>
      <c r="F99" s="256">
        <f t="shared" si="1"/>
        <v>11.397396834562986</v>
      </c>
      <c r="G99" s="210" t="s">
        <v>230</v>
      </c>
      <c r="H99" s="327"/>
      <c r="I99" s="38" t="s">
        <v>208</v>
      </c>
      <c r="J99" s="241" t="s">
        <v>21</v>
      </c>
      <c r="K99" s="243" t="s">
        <v>665</v>
      </c>
      <c r="L99" s="199">
        <v>609.78836666666666</v>
      </c>
      <c r="M99" s="186"/>
      <c r="N99" s="186"/>
      <c r="O99" s="186"/>
      <c r="P99" s="186"/>
    </row>
    <row r="100" spans="1:16" s="92" customFormat="1" ht="15.75" customHeight="1">
      <c r="A100" s="195">
        <v>45629</v>
      </c>
      <c r="B100" s="219" t="s">
        <v>659</v>
      </c>
      <c r="C100" s="37" t="s">
        <v>53</v>
      </c>
      <c r="D100" s="211" t="s">
        <v>6</v>
      </c>
      <c r="E100" s="204">
        <v>17000</v>
      </c>
      <c r="F100" s="256">
        <f t="shared" si="1"/>
        <v>27.878524631305144</v>
      </c>
      <c r="G100" s="210" t="s">
        <v>474</v>
      </c>
      <c r="H100" s="318"/>
      <c r="I100" s="36" t="s">
        <v>208</v>
      </c>
      <c r="J100" s="241" t="s">
        <v>21</v>
      </c>
      <c r="K100" s="243" t="s">
        <v>665</v>
      </c>
      <c r="L100" s="199">
        <v>609.78836666666666</v>
      </c>
      <c r="M100" s="186"/>
      <c r="N100" s="186"/>
      <c r="O100" s="186"/>
      <c r="P100" s="186"/>
    </row>
    <row r="101" spans="1:16" s="92" customFormat="1" ht="15.75" customHeight="1">
      <c r="A101" s="195">
        <v>45629</v>
      </c>
      <c r="B101" s="219" t="s">
        <v>44</v>
      </c>
      <c r="C101" s="37" t="s">
        <v>66</v>
      </c>
      <c r="D101" s="211" t="s">
        <v>6</v>
      </c>
      <c r="E101" s="204">
        <v>5000</v>
      </c>
      <c r="F101" s="256">
        <f t="shared" si="1"/>
        <v>8.1995660680309257</v>
      </c>
      <c r="G101" s="210" t="s">
        <v>230</v>
      </c>
      <c r="H101" s="318"/>
      <c r="I101" s="36" t="s">
        <v>208</v>
      </c>
      <c r="J101" s="241" t="s">
        <v>21</v>
      </c>
      <c r="K101" s="243" t="s">
        <v>665</v>
      </c>
      <c r="L101" s="199">
        <v>609.78836666666666</v>
      </c>
      <c r="M101" s="186"/>
      <c r="N101" s="186"/>
      <c r="O101" s="186"/>
      <c r="P101" s="186"/>
    </row>
    <row r="102" spans="1:16" s="92" customFormat="1" ht="15.75" customHeight="1">
      <c r="A102" s="195">
        <v>45629</v>
      </c>
      <c r="B102" s="39" t="s">
        <v>248</v>
      </c>
      <c r="C102" s="37" t="s">
        <v>53</v>
      </c>
      <c r="D102" s="211" t="s">
        <v>5</v>
      </c>
      <c r="E102" s="204">
        <v>7000</v>
      </c>
      <c r="F102" s="256">
        <f t="shared" si="1"/>
        <v>11.479392495243296</v>
      </c>
      <c r="G102" s="37" t="s">
        <v>567</v>
      </c>
      <c r="H102" s="89">
        <v>4</v>
      </c>
      <c r="I102" s="36" t="s">
        <v>220</v>
      </c>
      <c r="J102" s="241" t="s">
        <v>21</v>
      </c>
      <c r="K102" s="243" t="s">
        <v>665</v>
      </c>
      <c r="L102" s="199">
        <v>609.78836666666666</v>
      </c>
      <c r="M102" s="186"/>
      <c r="N102" s="186"/>
      <c r="O102" s="186"/>
      <c r="P102" s="186"/>
    </row>
    <row r="103" spans="1:16" s="92" customFormat="1" ht="15.75" customHeight="1">
      <c r="A103" s="195">
        <v>45629</v>
      </c>
      <c r="B103" s="39" t="s">
        <v>43</v>
      </c>
      <c r="C103" s="37" t="s">
        <v>53</v>
      </c>
      <c r="D103" s="211" t="s">
        <v>5</v>
      </c>
      <c r="E103" s="204">
        <v>1500</v>
      </c>
      <c r="F103" s="256">
        <f t="shared" si="1"/>
        <v>2.4598698204092777</v>
      </c>
      <c r="G103" s="37" t="s">
        <v>568</v>
      </c>
      <c r="H103" s="89">
        <v>4</v>
      </c>
      <c r="I103" s="36" t="s">
        <v>220</v>
      </c>
      <c r="J103" s="241" t="s">
        <v>21</v>
      </c>
      <c r="K103" s="243" t="s">
        <v>665</v>
      </c>
      <c r="L103" s="199">
        <v>609.78836666666666</v>
      </c>
      <c r="M103" s="186"/>
      <c r="N103" s="186"/>
      <c r="O103" s="186"/>
      <c r="P103" s="186"/>
    </row>
    <row r="104" spans="1:16" s="92" customFormat="1" ht="15.75" customHeight="1">
      <c r="A104" s="195">
        <v>45629</v>
      </c>
      <c r="B104" s="39" t="s">
        <v>44</v>
      </c>
      <c r="C104" s="37" t="s">
        <v>66</v>
      </c>
      <c r="D104" s="211" t="s">
        <v>5</v>
      </c>
      <c r="E104" s="204">
        <v>3000</v>
      </c>
      <c r="F104" s="256">
        <f t="shared" si="1"/>
        <v>4.9197396408185554</v>
      </c>
      <c r="G104" s="37" t="s">
        <v>568</v>
      </c>
      <c r="H104" s="89">
        <v>4</v>
      </c>
      <c r="I104" s="36" t="s">
        <v>220</v>
      </c>
      <c r="J104" s="241" t="s">
        <v>21</v>
      </c>
      <c r="K104" s="243" t="s">
        <v>665</v>
      </c>
      <c r="L104" s="199">
        <v>609.78836666666666</v>
      </c>
      <c r="M104" s="186"/>
      <c r="N104" s="186"/>
      <c r="O104" s="186"/>
      <c r="P104" s="186"/>
    </row>
    <row r="105" spans="1:16" s="92" customFormat="1" ht="15.75" customHeight="1">
      <c r="A105" s="195">
        <v>45629</v>
      </c>
      <c r="B105" s="39" t="s">
        <v>45</v>
      </c>
      <c r="C105" s="37" t="s">
        <v>66</v>
      </c>
      <c r="D105" s="211" t="s">
        <v>5</v>
      </c>
      <c r="E105" s="204">
        <v>10000</v>
      </c>
      <c r="F105" s="256">
        <f t="shared" si="1"/>
        <v>16.399132136061851</v>
      </c>
      <c r="G105" s="37" t="s">
        <v>569</v>
      </c>
      <c r="H105" s="89">
        <v>4</v>
      </c>
      <c r="I105" s="36" t="s">
        <v>220</v>
      </c>
      <c r="J105" s="241" t="s">
        <v>21</v>
      </c>
      <c r="K105" s="243" t="s">
        <v>665</v>
      </c>
      <c r="L105" s="199">
        <v>609.78836666666666</v>
      </c>
      <c r="M105" s="186"/>
      <c r="N105" s="186"/>
      <c r="O105" s="186"/>
      <c r="P105" s="186"/>
    </row>
    <row r="106" spans="1:16" s="92" customFormat="1" ht="15.75" customHeight="1">
      <c r="A106" s="195">
        <v>45629</v>
      </c>
      <c r="B106" s="39" t="s">
        <v>43</v>
      </c>
      <c r="C106" s="37" t="s">
        <v>53</v>
      </c>
      <c r="D106" s="211" t="s">
        <v>5</v>
      </c>
      <c r="E106" s="204">
        <v>1500</v>
      </c>
      <c r="F106" s="256">
        <f t="shared" si="1"/>
        <v>2.4598698204092777</v>
      </c>
      <c r="G106" s="357" t="s">
        <v>573</v>
      </c>
      <c r="H106" s="89">
        <v>1</v>
      </c>
      <c r="I106" s="36" t="s">
        <v>238</v>
      </c>
      <c r="J106" s="241" t="s">
        <v>21</v>
      </c>
      <c r="K106" s="243" t="s">
        <v>665</v>
      </c>
      <c r="L106" s="199">
        <v>609.78836666666666</v>
      </c>
      <c r="M106" s="186"/>
      <c r="N106" s="186"/>
      <c r="O106" s="186"/>
      <c r="P106" s="186"/>
    </row>
    <row r="107" spans="1:16" s="92" customFormat="1" ht="15.75" customHeight="1">
      <c r="A107" s="195">
        <v>45629</v>
      </c>
      <c r="B107" s="39" t="s">
        <v>44</v>
      </c>
      <c r="C107" s="37" t="s">
        <v>66</v>
      </c>
      <c r="D107" s="211" t="s">
        <v>5</v>
      </c>
      <c r="E107" s="204">
        <v>3000</v>
      </c>
      <c r="F107" s="256">
        <f t="shared" si="1"/>
        <v>4.9197396408185554</v>
      </c>
      <c r="G107" s="357" t="s">
        <v>573</v>
      </c>
      <c r="H107" s="89">
        <v>1</v>
      </c>
      <c r="I107" s="36" t="s">
        <v>238</v>
      </c>
      <c r="J107" s="241" t="s">
        <v>21</v>
      </c>
      <c r="K107" s="243" t="s">
        <v>665</v>
      </c>
      <c r="L107" s="199">
        <v>609.78836666666666</v>
      </c>
      <c r="M107" s="186"/>
      <c r="N107" s="186"/>
      <c r="O107" s="186"/>
      <c r="P107" s="186"/>
    </row>
    <row r="108" spans="1:16" s="92" customFormat="1" ht="15.75" customHeight="1">
      <c r="A108" s="195">
        <v>45629</v>
      </c>
      <c r="B108" s="39" t="s">
        <v>45</v>
      </c>
      <c r="C108" s="37" t="s">
        <v>66</v>
      </c>
      <c r="D108" s="211" t="s">
        <v>5</v>
      </c>
      <c r="E108" s="204">
        <v>10000</v>
      </c>
      <c r="F108" s="256">
        <f t="shared" si="1"/>
        <v>16.399132136061851</v>
      </c>
      <c r="G108" s="357" t="s">
        <v>574</v>
      </c>
      <c r="H108" s="89">
        <v>1</v>
      </c>
      <c r="I108" s="36" t="s">
        <v>238</v>
      </c>
      <c r="J108" s="241" t="s">
        <v>21</v>
      </c>
      <c r="K108" s="243" t="s">
        <v>665</v>
      </c>
      <c r="L108" s="199">
        <v>609.78836666666666</v>
      </c>
      <c r="M108" s="186"/>
      <c r="N108" s="186"/>
      <c r="O108" s="186"/>
      <c r="P108" s="186"/>
    </row>
    <row r="109" spans="1:16" s="92" customFormat="1" ht="15.75" customHeight="1">
      <c r="A109" s="195">
        <v>45629</v>
      </c>
      <c r="B109" s="339" t="s">
        <v>43</v>
      </c>
      <c r="C109" s="348" t="s">
        <v>53</v>
      </c>
      <c r="D109" s="41" t="s">
        <v>7</v>
      </c>
      <c r="E109" s="204">
        <v>3000</v>
      </c>
      <c r="F109" s="256">
        <f t="shared" si="1"/>
        <v>4.9197396408185554</v>
      </c>
      <c r="G109" s="50" t="s">
        <v>616</v>
      </c>
      <c r="H109" s="178"/>
      <c r="I109" s="89" t="s">
        <v>13</v>
      </c>
      <c r="J109" s="241" t="s">
        <v>21</v>
      </c>
      <c r="K109" s="243" t="s">
        <v>665</v>
      </c>
      <c r="L109" s="199">
        <v>609.78836666666666</v>
      </c>
      <c r="M109" s="186"/>
      <c r="N109" s="186"/>
      <c r="O109" s="186"/>
      <c r="P109" s="186"/>
    </row>
    <row r="110" spans="1:16" s="92" customFormat="1" ht="15.75" customHeight="1">
      <c r="A110" s="195">
        <v>45630</v>
      </c>
      <c r="B110" s="174" t="s">
        <v>17</v>
      </c>
      <c r="C110" s="37" t="s">
        <v>38</v>
      </c>
      <c r="D110" s="224" t="s">
        <v>8</v>
      </c>
      <c r="E110" s="204">
        <v>5000</v>
      </c>
      <c r="F110" s="256">
        <f t="shared" si="1"/>
        <v>8.1995660680309257</v>
      </c>
      <c r="G110" s="50" t="s">
        <v>286</v>
      </c>
      <c r="H110" s="207"/>
      <c r="I110" s="44" t="s">
        <v>16</v>
      </c>
      <c r="J110" s="241" t="s">
        <v>21</v>
      </c>
      <c r="K110" s="243" t="s">
        <v>665</v>
      </c>
      <c r="L110" s="199">
        <v>609.78836666666666</v>
      </c>
      <c r="M110" s="186"/>
      <c r="N110" s="186"/>
      <c r="O110" s="186"/>
      <c r="P110" s="186"/>
    </row>
    <row r="111" spans="1:16" s="92" customFormat="1" ht="15.75" customHeight="1">
      <c r="A111" s="195">
        <v>45630</v>
      </c>
      <c r="B111" s="174" t="s">
        <v>17</v>
      </c>
      <c r="C111" s="37" t="s">
        <v>38</v>
      </c>
      <c r="D111" s="224" t="s">
        <v>6</v>
      </c>
      <c r="E111" s="204">
        <v>5000</v>
      </c>
      <c r="F111" s="256">
        <f t="shared" si="1"/>
        <v>8.1995660680309257</v>
      </c>
      <c r="G111" s="50" t="s">
        <v>287</v>
      </c>
      <c r="H111" s="207"/>
      <c r="I111" s="36" t="s">
        <v>67</v>
      </c>
      <c r="J111" s="241" t="s">
        <v>21</v>
      </c>
      <c r="K111" s="243" t="s">
        <v>665</v>
      </c>
      <c r="L111" s="199">
        <v>609.78836666666666</v>
      </c>
      <c r="M111" s="186"/>
      <c r="N111" s="186"/>
      <c r="O111" s="186"/>
      <c r="P111" s="186"/>
    </row>
    <row r="112" spans="1:16" s="92" customFormat="1" ht="15.75" customHeight="1">
      <c r="A112" s="195">
        <v>45630</v>
      </c>
      <c r="B112" s="174" t="s">
        <v>17</v>
      </c>
      <c r="C112" s="37" t="s">
        <v>38</v>
      </c>
      <c r="D112" s="211" t="s">
        <v>5</v>
      </c>
      <c r="E112" s="204">
        <v>5000</v>
      </c>
      <c r="F112" s="256">
        <f t="shared" si="1"/>
        <v>8.1995660680309257</v>
      </c>
      <c r="G112" s="50" t="s">
        <v>288</v>
      </c>
      <c r="H112" s="197"/>
      <c r="I112" s="177" t="s">
        <v>42</v>
      </c>
      <c r="J112" s="241" t="s">
        <v>21</v>
      </c>
      <c r="K112" s="243" t="s">
        <v>665</v>
      </c>
      <c r="L112" s="199">
        <v>609.78836666666666</v>
      </c>
      <c r="M112" s="186"/>
      <c r="N112" s="186"/>
      <c r="O112" s="186"/>
      <c r="P112" s="186"/>
    </row>
    <row r="113" spans="1:16" s="92" customFormat="1" ht="15.75" customHeight="1">
      <c r="A113" s="195">
        <v>45630</v>
      </c>
      <c r="B113" s="174" t="s">
        <v>17</v>
      </c>
      <c r="C113" s="37" t="s">
        <v>38</v>
      </c>
      <c r="D113" s="211" t="s">
        <v>5</v>
      </c>
      <c r="E113" s="204">
        <v>5000</v>
      </c>
      <c r="F113" s="256">
        <f t="shared" si="1"/>
        <v>8.1995660680309257</v>
      </c>
      <c r="G113" s="50" t="s">
        <v>289</v>
      </c>
      <c r="H113" s="197"/>
      <c r="I113" s="180" t="s">
        <v>24</v>
      </c>
      <c r="J113" s="241" t="s">
        <v>21</v>
      </c>
      <c r="K113" s="243" t="s">
        <v>665</v>
      </c>
      <c r="L113" s="199">
        <v>609.78836666666666</v>
      </c>
      <c r="M113" s="186"/>
      <c r="N113" s="186"/>
      <c r="O113" s="186"/>
      <c r="P113" s="186"/>
    </row>
    <row r="114" spans="1:16" s="92" customFormat="1" ht="15.75" customHeight="1">
      <c r="A114" s="195">
        <v>45630</v>
      </c>
      <c r="B114" s="174" t="s">
        <v>17</v>
      </c>
      <c r="C114" s="37" t="s">
        <v>38</v>
      </c>
      <c r="D114" s="224" t="s">
        <v>7</v>
      </c>
      <c r="E114" s="204">
        <v>2500</v>
      </c>
      <c r="F114" s="256">
        <f t="shared" si="1"/>
        <v>4.0997830340154628</v>
      </c>
      <c r="G114" s="50" t="s">
        <v>290</v>
      </c>
      <c r="H114" s="197"/>
      <c r="I114" s="180" t="s">
        <v>13</v>
      </c>
      <c r="J114" s="241" t="s">
        <v>21</v>
      </c>
      <c r="K114" s="243" t="s">
        <v>665</v>
      </c>
      <c r="L114" s="199">
        <v>609.78836666666666</v>
      </c>
      <c r="M114" s="186"/>
      <c r="N114" s="186"/>
      <c r="O114" s="186"/>
      <c r="P114" s="186"/>
    </row>
    <row r="115" spans="1:16" s="92" customFormat="1" ht="15.75" customHeight="1">
      <c r="A115" s="195">
        <v>45630</v>
      </c>
      <c r="B115" s="174" t="s">
        <v>17</v>
      </c>
      <c r="C115" s="37" t="s">
        <v>38</v>
      </c>
      <c r="D115" s="224" t="s">
        <v>6</v>
      </c>
      <c r="E115" s="204">
        <v>2500</v>
      </c>
      <c r="F115" s="256">
        <f t="shared" si="1"/>
        <v>4.0997830340154628</v>
      </c>
      <c r="G115" s="50" t="s">
        <v>291</v>
      </c>
      <c r="H115" s="197"/>
      <c r="I115" s="180" t="s">
        <v>11</v>
      </c>
      <c r="J115" s="241" t="s">
        <v>21</v>
      </c>
      <c r="K115" s="243" t="s">
        <v>665</v>
      </c>
      <c r="L115" s="199">
        <v>609.78836666666666</v>
      </c>
      <c r="M115" s="186"/>
      <c r="N115" s="186"/>
      <c r="O115" s="186"/>
      <c r="P115" s="186"/>
    </row>
    <row r="116" spans="1:16" s="92" customFormat="1" ht="15.75" customHeight="1">
      <c r="A116" s="195">
        <v>45630</v>
      </c>
      <c r="B116" s="174" t="s">
        <v>17</v>
      </c>
      <c r="C116" s="37" t="s">
        <v>38</v>
      </c>
      <c r="D116" s="224" t="s">
        <v>6</v>
      </c>
      <c r="E116" s="204">
        <v>2500</v>
      </c>
      <c r="F116" s="256">
        <f t="shared" si="1"/>
        <v>4.0997830340154628</v>
      </c>
      <c r="G116" s="50" t="s">
        <v>292</v>
      </c>
      <c r="H116" s="197"/>
      <c r="I116" s="180" t="s">
        <v>54</v>
      </c>
      <c r="J116" s="241" t="s">
        <v>21</v>
      </c>
      <c r="K116" s="243" t="s">
        <v>665</v>
      </c>
      <c r="L116" s="199">
        <v>609.78836666666666</v>
      </c>
      <c r="M116" s="186"/>
      <c r="N116" s="186"/>
      <c r="O116" s="186"/>
      <c r="P116" s="186"/>
    </row>
    <row r="117" spans="1:16" s="92" customFormat="1" ht="15.75" customHeight="1">
      <c r="A117" s="195">
        <v>45630</v>
      </c>
      <c r="B117" s="174" t="s">
        <v>17</v>
      </c>
      <c r="C117" s="37" t="s">
        <v>38</v>
      </c>
      <c r="D117" s="224" t="s">
        <v>6</v>
      </c>
      <c r="E117" s="204">
        <v>2500</v>
      </c>
      <c r="F117" s="256">
        <f t="shared" si="1"/>
        <v>4.0997830340154628</v>
      </c>
      <c r="G117" s="50" t="s">
        <v>293</v>
      </c>
      <c r="H117" s="197"/>
      <c r="I117" s="36" t="s">
        <v>208</v>
      </c>
      <c r="J117" s="241" t="s">
        <v>21</v>
      </c>
      <c r="K117" s="243" t="s">
        <v>665</v>
      </c>
      <c r="L117" s="199">
        <v>609.78836666666666</v>
      </c>
      <c r="M117" s="186"/>
      <c r="N117" s="186"/>
      <c r="O117" s="186"/>
      <c r="P117" s="186"/>
    </row>
    <row r="118" spans="1:16" s="92" customFormat="1" ht="15.75" customHeight="1">
      <c r="A118" s="195">
        <v>45630</v>
      </c>
      <c r="B118" s="174" t="s">
        <v>17</v>
      </c>
      <c r="C118" s="37" t="s">
        <v>38</v>
      </c>
      <c r="D118" s="211" t="s">
        <v>5</v>
      </c>
      <c r="E118" s="204">
        <v>2500</v>
      </c>
      <c r="F118" s="256">
        <f t="shared" si="1"/>
        <v>4.0997830340154628</v>
      </c>
      <c r="G118" s="50" t="s">
        <v>294</v>
      </c>
      <c r="H118" s="197"/>
      <c r="I118" s="180" t="s">
        <v>91</v>
      </c>
      <c r="J118" s="241" t="s">
        <v>21</v>
      </c>
      <c r="K118" s="243" t="s">
        <v>665</v>
      </c>
      <c r="L118" s="199">
        <v>609.78836666666666</v>
      </c>
      <c r="M118" s="186"/>
      <c r="N118" s="186"/>
      <c r="O118" s="186"/>
      <c r="P118" s="186"/>
    </row>
    <row r="119" spans="1:16" s="92" customFormat="1" ht="15.75" customHeight="1">
      <c r="A119" s="195">
        <v>45630</v>
      </c>
      <c r="B119" s="174" t="s">
        <v>17</v>
      </c>
      <c r="C119" s="37" t="s">
        <v>38</v>
      </c>
      <c r="D119" s="211" t="s">
        <v>5</v>
      </c>
      <c r="E119" s="204">
        <v>2500</v>
      </c>
      <c r="F119" s="256">
        <f t="shared" si="1"/>
        <v>4.0997830340154628</v>
      </c>
      <c r="G119" s="50" t="s">
        <v>295</v>
      </c>
      <c r="H119" s="197"/>
      <c r="I119" s="180" t="s">
        <v>220</v>
      </c>
      <c r="J119" s="241" t="s">
        <v>21</v>
      </c>
      <c r="K119" s="243" t="s">
        <v>665</v>
      </c>
      <c r="L119" s="199">
        <v>609.78836666666666</v>
      </c>
      <c r="M119" s="186"/>
      <c r="N119" s="186"/>
      <c r="O119" s="186"/>
      <c r="P119" s="186"/>
    </row>
    <row r="120" spans="1:16" s="92" customFormat="1" ht="15.75" customHeight="1">
      <c r="A120" s="195">
        <v>45630</v>
      </c>
      <c r="B120" s="174" t="s">
        <v>17</v>
      </c>
      <c r="C120" s="37" t="s">
        <v>38</v>
      </c>
      <c r="D120" s="211" t="s">
        <v>5</v>
      </c>
      <c r="E120" s="204">
        <v>2500</v>
      </c>
      <c r="F120" s="256">
        <f t="shared" si="1"/>
        <v>4.0997830340154628</v>
      </c>
      <c r="G120" s="50" t="s">
        <v>296</v>
      </c>
      <c r="H120" s="258"/>
      <c r="I120" s="180" t="s">
        <v>238</v>
      </c>
      <c r="J120" s="241" t="s">
        <v>21</v>
      </c>
      <c r="K120" s="243" t="s">
        <v>665</v>
      </c>
      <c r="L120" s="199">
        <v>609.78836666666666</v>
      </c>
      <c r="M120" s="186"/>
      <c r="N120" s="186"/>
      <c r="O120" s="186"/>
      <c r="P120" s="186"/>
    </row>
    <row r="121" spans="1:16" s="92" customFormat="1" ht="15.75" customHeight="1">
      <c r="A121" s="195">
        <v>45630</v>
      </c>
      <c r="B121" s="174" t="s">
        <v>17</v>
      </c>
      <c r="C121" s="37" t="s">
        <v>38</v>
      </c>
      <c r="D121" s="224" t="s">
        <v>9</v>
      </c>
      <c r="E121" s="204">
        <v>2500</v>
      </c>
      <c r="F121" s="256">
        <f t="shared" si="1"/>
        <v>4.0997830340154628</v>
      </c>
      <c r="G121" s="50" t="s">
        <v>297</v>
      </c>
      <c r="H121" s="258"/>
      <c r="I121" s="180" t="s">
        <v>206</v>
      </c>
      <c r="J121" s="241" t="s">
        <v>21</v>
      </c>
      <c r="K121" s="243" t="s">
        <v>665</v>
      </c>
      <c r="L121" s="199">
        <v>609.78836666666666</v>
      </c>
      <c r="M121" s="186"/>
      <c r="N121" s="186"/>
      <c r="O121" s="186"/>
      <c r="P121" s="186"/>
    </row>
    <row r="122" spans="1:16" s="92" customFormat="1" ht="15.75" customHeight="1">
      <c r="A122" s="195">
        <v>45630</v>
      </c>
      <c r="B122" s="174" t="s">
        <v>17</v>
      </c>
      <c r="C122" s="37" t="s">
        <v>38</v>
      </c>
      <c r="D122" s="224" t="s">
        <v>9</v>
      </c>
      <c r="E122" s="204">
        <v>2500</v>
      </c>
      <c r="F122" s="256">
        <f t="shared" si="1"/>
        <v>4.0997830340154628</v>
      </c>
      <c r="G122" s="50" t="s">
        <v>298</v>
      </c>
      <c r="H122" s="207"/>
      <c r="I122" s="44" t="s">
        <v>14</v>
      </c>
      <c r="J122" s="241" t="s">
        <v>21</v>
      </c>
      <c r="K122" s="243" t="s">
        <v>665</v>
      </c>
      <c r="L122" s="199">
        <v>609.78836666666666</v>
      </c>
      <c r="M122" s="186"/>
      <c r="N122" s="186"/>
      <c r="O122" s="186"/>
      <c r="P122" s="186"/>
    </row>
    <row r="123" spans="1:16" s="92" customFormat="1" ht="15.75" customHeight="1">
      <c r="A123" s="195">
        <v>45630</v>
      </c>
      <c r="B123" s="219" t="s">
        <v>43</v>
      </c>
      <c r="C123" s="37" t="s">
        <v>53</v>
      </c>
      <c r="D123" s="295" t="s">
        <v>8</v>
      </c>
      <c r="E123" s="204">
        <v>2700</v>
      </c>
      <c r="F123" s="256">
        <f t="shared" si="1"/>
        <v>4.4277656767366995</v>
      </c>
      <c r="G123" s="210" t="e">
        <f>#REF!</f>
        <v>#REF!</v>
      </c>
      <c r="H123" s="294"/>
      <c r="I123" s="36" t="e">
        <f>#REF!</f>
        <v>#REF!</v>
      </c>
      <c r="J123" s="241" t="s">
        <v>21</v>
      </c>
      <c r="K123" s="243" t="s">
        <v>665</v>
      </c>
      <c r="L123" s="199">
        <v>609.78836666666666</v>
      </c>
      <c r="M123" s="186"/>
      <c r="N123" s="186"/>
      <c r="O123" s="186"/>
      <c r="P123" s="186"/>
    </row>
    <row r="124" spans="1:16" s="92" customFormat="1" ht="15.75" customHeight="1">
      <c r="A124" s="308">
        <v>45630</v>
      </c>
      <c r="B124" s="179" t="s">
        <v>43</v>
      </c>
      <c r="C124" s="37" t="s">
        <v>53</v>
      </c>
      <c r="D124" s="41" t="s">
        <v>6</v>
      </c>
      <c r="E124" s="204">
        <v>2000</v>
      </c>
      <c r="F124" s="256">
        <f t="shared" si="1"/>
        <v>3.2798264272123698</v>
      </c>
      <c r="G124" s="295" t="s">
        <v>58</v>
      </c>
      <c r="H124" s="258"/>
      <c r="I124" s="36" t="s">
        <v>67</v>
      </c>
      <c r="J124" s="241" t="s">
        <v>21</v>
      </c>
      <c r="K124" s="243" t="s">
        <v>665</v>
      </c>
      <c r="L124" s="199">
        <v>609.78836666666666</v>
      </c>
      <c r="M124" s="186"/>
      <c r="N124" s="186"/>
      <c r="O124" s="186"/>
      <c r="P124" s="186"/>
    </row>
    <row r="125" spans="1:16" s="92" customFormat="1" ht="15" customHeight="1">
      <c r="A125" s="308">
        <v>45630</v>
      </c>
      <c r="B125" s="179" t="s">
        <v>44</v>
      </c>
      <c r="C125" s="37" t="s">
        <v>66</v>
      </c>
      <c r="D125" s="41" t="s">
        <v>6</v>
      </c>
      <c r="E125" s="204">
        <v>5000</v>
      </c>
      <c r="F125" s="256">
        <f t="shared" si="1"/>
        <v>8.1995660680309257</v>
      </c>
      <c r="G125" s="295" t="s">
        <v>58</v>
      </c>
      <c r="H125" s="258"/>
      <c r="I125" s="38" t="s">
        <v>67</v>
      </c>
      <c r="J125" s="241" t="s">
        <v>21</v>
      </c>
      <c r="K125" s="243" t="s">
        <v>665</v>
      </c>
      <c r="L125" s="199">
        <v>609.78836666666666</v>
      </c>
      <c r="M125" s="186"/>
      <c r="N125" s="186"/>
      <c r="O125" s="186"/>
      <c r="P125" s="186"/>
    </row>
    <row r="126" spans="1:16" s="92" customFormat="1" ht="15.75" customHeight="1">
      <c r="A126" s="308">
        <v>45630</v>
      </c>
      <c r="B126" s="179" t="s">
        <v>45</v>
      </c>
      <c r="C126" s="37" t="s">
        <v>66</v>
      </c>
      <c r="D126" s="200" t="s">
        <v>6</v>
      </c>
      <c r="E126" s="204">
        <v>15000</v>
      </c>
      <c r="F126" s="256">
        <f t="shared" si="1"/>
        <v>24.598698204092777</v>
      </c>
      <c r="G126" s="295" t="s">
        <v>61</v>
      </c>
      <c r="H126" s="258"/>
      <c r="I126" s="36" t="s">
        <v>67</v>
      </c>
      <c r="J126" s="241" t="s">
        <v>21</v>
      </c>
      <c r="K126" s="243" t="s">
        <v>665</v>
      </c>
      <c r="L126" s="199">
        <v>609.78836666666666</v>
      </c>
      <c r="M126" s="186"/>
      <c r="N126" s="186"/>
      <c r="O126" s="186"/>
      <c r="P126" s="186"/>
    </row>
    <row r="127" spans="1:16" s="92" customFormat="1" ht="15.75" customHeight="1">
      <c r="A127" s="195">
        <v>45630</v>
      </c>
      <c r="B127" s="219" t="s">
        <v>45</v>
      </c>
      <c r="C127" s="37" t="s">
        <v>66</v>
      </c>
      <c r="D127" s="211" t="s">
        <v>6</v>
      </c>
      <c r="E127" s="204">
        <v>15000</v>
      </c>
      <c r="F127" s="256">
        <f t="shared" si="1"/>
        <v>24.598698204092777</v>
      </c>
      <c r="G127" s="210" t="s">
        <v>240</v>
      </c>
      <c r="H127" s="207"/>
      <c r="I127" s="218" t="s">
        <v>11</v>
      </c>
      <c r="J127" s="241" t="s">
        <v>21</v>
      </c>
      <c r="K127" s="243" t="s">
        <v>665</v>
      </c>
      <c r="L127" s="199">
        <v>609.78836666666666</v>
      </c>
      <c r="M127" s="186"/>
      <c r="N127" s="186"/>
      <c r="O127" s="186"/>
      <c r="P127" s="186"/>
    </row>
    <row r="128" spans="1:16" s="92" customFormat="1" ht="15.75" customHeight="1">
      <c r="A128" s="195">
        <v>45630</v>
      </c>
      <c r="B128" s="219" t="s">
        <v>44</v>
      </c>
      <c r="C128" s="37" t="s">
        <v>66</v>
      </c>
      <c r="D128" s="211" t="s">
        <v>6</v>
      </c>
      <c r="E128" s="204">
        <v>5000</v>
      </c>
      <c r="F128" s="256">
        <f t="shared" si="1"/>
        <v>8.1995660680309257</v>
      </c>
      <c r="G128" s="210" t="s">
        <v>110</v>
      </c>
      <c r="H128" s="207"/>
      <c r="I128" s="218" t="s">
        <v>11</v>
      </c>
      <c r="J128" s="241" t="s">
        <v>21</v>
      </c>
      <c r="K128" s="243" t="s">
        <v>665</v>
      </c>
      <c r="L128" s="199">
        <v>609.78836666666666</v>
      </c>
      <c r="M128" s="186"/>
      <c r="N128" s="186"/>
      <c r="O128" s="186"/>
      <c r="P128" s="186"/>
    </row>
    <row r="129" spans="1:16" s="92" customFormat="1" ht="15.75" customHeight="1">
      <c r="A129" s="195">
        <v>45630</v>
      </c>
      <c r="B129" s="219" t="s">
        <v>43</v>
      </c>
      <c r="C129" s="37" t="s">
        <v>53</v>
      </c>
      <c r="D129" s="211" t="s">
        <v>6</v>
      </c>
      <c r="E129" s="204">
        <v>2000</v>
      </c>
      <c r="F129" s="256">
        <f t="shared" si="1"/>
        <v>3.2798264272123698</v>
      </c>
      <c r="G129" s="210" t="s">
        <v>110</v>
      </c>
      <c r="H129" s="207"/>
      <c r="I129" s="218" t="s">
        <v>11</v>
      </c>
      <c r="J129" s="241" t="s">
        <v>21</v>
      </c>
      <c r="K129" s="243" t="s">
        <v>665</v>
      </c>
      <c r="L129" s="199">
        <v>609.78836666666666</v>
      </c>
      <c r="M129" s="186"/>
      <c r="N129" s="186"/>
      <c r="O129" s="186"/>
      <c r="P129" s="186"/>
    </row>
    <row r="130" spans="1:16" s="92" customFormat="1" ht="15.75" customHeight="1">
      <c r="A130" s="195">
        <v>45630</v>
      </c>
      <c r="B130" s="219" t="s">
        <v>43</v>
      </c>
      <c r="C130" s="37" t="s">
        <v>53</v>
      </c>
      <c r="D130" s="211" t="s">
        <v>9</v>
      </c>
      <c r="E130" s="204">
        <v>3000</v>
      </c>
      <c r="F130" s="256">
        <f t="shared" ref="F130:F193" si="2">E130/L130</f>
        <v>4.9197396408185554</v>
      </c>
      <c r="G130" s="50" t="s">
        <v>55</v>
      </c>
      <c r="H130" s="207"/>
      <c r="I130" s="36" t="s">
        <v>14</v>
      </c>
      <c r="J130" s="241" t="s">
        <v>21</v>
      </c>
      <c r="K130" s="243" t="s">
        <v>665</v>
      </c>
      <c r="L130" s="199">
        <v>609.78836666666666</v>
      </c>
      <c r="M130" s="186"/>
      <c r="N130" s="186"/>
      <c r="O130" s="186"/>
      <c r="P130" s="186"/>
    </row>
    <row r="131" spans="1:16" s="92" customFormat="1" ht="15.75" customHeight="1">
      <c r="A131" s="195">
        <v>45630</v>
      </c>
      <c r="B131" s="281" t="s">
        <v>43</v>
      </c>
      <c r="C131" s="383" t="s">
        <v>53</v>
      </c>
      <c r="D131" s="298" t="s">
        <v>9</v>
      </c>
      <c r="E131" s="204">
        <v>2000</v>
      </c>
      <c r="F131" s="256">
        <f t="shared" si="2"/>
        <v>3.2798264272123698</v>
      </c>
      <c r="G131" s="37" t="s">
        <v>228</v>
      </c>
      <c r="H131" s="197"/>
      <c r="I131" s="36" t="s">
        <v>206</v>
      </c>
      <c r="J131" s="241" t="s">
        <v>21</v>
      </c>
      <c r="K131" s="243" t="s">
        <v>665</v>
      </c>
      <c r="L131" s="199">
        <v>609.78836666666666</v>
      </c>
      <c r="M131" s="186"/>
      <c r="N131" s="186"/>
      <c r="O131" s="186"/>
      <c r="P131" s="186"/>
    </row>
    <row r="132" spans="1:16" s="92" customFormat="1" ht="15.75" customHeight="1">
      <c r="A132" s="195">
        <v>45630</v>
      </c>
      <c r="B132" s="39" t="s">
        <v>45</v>
      </c>
      <c r="C132" s="37" t="s">
        <v>258</v>
      </c>
      <c r="D132" s="211" t="s">
        <v>5</v>
      </c>
      <c r="E132" s="204">
        <v>15000</v>
      </c>
      <c r="F132" s="256">
        <f t="shared" si="2"/>
        <v>24.598698204092777</v>
      </c>
      <c r="G132" s="50" t="s">
        <v>222</v>
      </c>
      <c r="H132" s="258"/>
      <c r="I132" s="89" t="s">
        <v>42</v>
      </c>
      <c r="J132" s="241" t="s">
        <v>21</v>
      </c>
      <c r="K132" s="243" t="s">
        <v>665</v>
      </c>
      <c r="L132" s="199">
        <v>609.78836666666666</v>
      </c>
      <c r="M132" s="186"/>
      <c r="N132" s="186"/>
      <c r="O132" s="186"/>
      <c r="P132" s="186"/>
    </row>
    <row r="133" spans="1:16" s="92" customFormat="1" ht="15.75" customHeight="1">
      <c r="A133" s="195">
        <v>45630</v>
      </c>
      <c r="B133" s="39" t="s">
        <v>532</v>
      </c>
      <c r="C133" s="37" t="s">
        <v>66</v>
      </c>
      <c r="D133" s="211" t="s">
        <v>5</v>
      </c>
      <c r="E133" s="204">
        <v>5000</v>
      </c>
      <c r="F133" s="256">
        <f t="shared" si="2"/>
        <v>8.1995660680309257</v>
      </c>
      <c r="G133" s="50" t="s">
        <v>56</v>
      </c>
      <c r="H133" s="197"/>
      <c r="I133" s="89" t="s">
        <v>42</v>
      </c>
      <c r="J133" s="241" t="s">
        <v>21</v>
      </c>
      <c r="K133" s="243" t="s">
        <v>665</v>
      </c>
      <c r="L133" s="199">
        <v>609.78836666666666</v>
      </c>
      <c r="M133" s="186"/>
      <c r="N133" s="186"/>
      <c r="O133" s="186"/>
      <c r="P133" s="186"/>
    </row>
    <row r="134" spans="1:16" s="92" customFormat="1" ht="15.75" customHeight="1">
      <c r="A134" s="195">
        <v>45630</v>
      </c>
      <c r="B134" s="39" t="s">
        <v>43</v>
      </c>
      <c r="C134" s="37" t="s">
        <v>53</v>
      </c>
      <c r="D134" s="211" t="s">
        <v>5</v>
      </c>
      <c r="E134" s="204">
        <v>2000</v>
      </c>
      <c r="F134" s="256">
        <f t="shared" si="2"/>
        <v>3.2798264272123698</v>
      </c>
      <c r="G134" s="50" t="s">
        <v>56</v>
      </c>
      <c r="H134" s="197"/>
      <c r="I134" s="89" t="s">
        <v>42</v>
      </c>
      <c r="J134" s="241" t="s">
        <v>21</v>
      </c>
      <c r="K134" s="243" t="s">
        <v>665</v>
      </c>
      <c r="L134" s="199">
        <v>609.78836666666666</v>
      </c>
      <c r="M134" s="186"/>
      <c r="N134" s="186"/>
      <c r="O134" s="186"/>
      <c r="P134" s="186"/>
    </row>
    <row r="135" spans="1:16" s="92" customFormat="1" ht="15.75" customHeight="1">
      <c r="A135" s="195">
        <v>45630</v>
      </c>
      <c r="B135" s="219" t="s">
        <v>534</v>
      </c>
      <c r="C135" s="37" t="s">
        <v>53</v>
      </c>
      <c r="D135" s="211" t="s">
        <v>5</v>
      </c>
      <c r="E135" s="204">
        <v>1500</v>
      </c>
      <c r="F135" s="256">
        <f t="shared" si="2"/>
        <v>2.4598698204092777</v>
      </c>
      <c r="G135" s="300" t="s">
        <v>212</v>
      </c>
      <c r="H135" s="233">
        <v>1</v>
      </c>
      <c r="I135" s="34" t="s">
        <v>24</v>
      </c>
      <c r="J135" s="241" t="s">
        <v>21</v>
      </c>
      <c r="K135" s="243" t="s">
        <v>665</v>
      </c>
      <c r="L135" s="199">
        <v>609.78836666666666</v>
      </c>
      <c r="M135" s="186"/>
      <c r="N135" s="186"/>
      <c r="O135" s="186"/>
      <c r="P135" s="186"/>
    </row>
    <row r="136" spans="1:16" s="92" customFormat="1" ht="15.75" customHeight="1">
      <c r="A136" s="195">
        <v>45630</v>
      </c>
      <c r="B136" s="219" t="s">
        <v>535</v>
      </c>
      <c r="C136" s="37" t="s">
        <v>53</v>
      </c>
      <c r="D136" s="211" t="s">
        <v>5</v>
      </c>
      <c r="E136" s="204">
        <v>1500</v>
      </c>
      <c r="F136" s="256">
        <f t="shared" si="2"/>
        <v>2.4598698204092777</v>
      </c>
      <c r="G136" s="300" t="s">
        <v>212</v>
      </c>
      <c r="H136" s="233">
        <v>1</v>
      </c>
      <c r="I136" s="34" t="s">
        <v>24</v>
      </c>
      <c r="J136" s="241" t="s">
        <v>21</v>
      </c>
      <c r="K136" s="243" t="s">
        <v>665</v>
      </c>
      <c r="L136" s="199">
        <v>609.78836666666666</v>
      </c>
      <c r="M136" s="186"/>
      <c r="N136" s="186"/>
      <c r="O136" s="186"/>
      <c r="P136" s="186"/>
    </row>
    <row r="137" spans="1:16" s="92" customFormat="1" ht="15.75" customHeight="1">
      <c r="A137" s="195">
        <v>45630</v>
      </c>
      <c r="B137" s="219" t="s">
        <v>43</v>
      </c>
      <c r="C137" s="37" t="s">
        <v>53</v>
      </c>
      <c r="D137" s="211" t="s">
        <v>5</v>
      </c>
      <c r="E137" s="204">
        <v>2000</v>
      </c>
      <c r="F137" s="256">
        <f t="shared" si="2"/>
        <v>3.2798264272123698</v>
      </c>
      <c r="G137" s="300" t="s">
        <v>212</v>
      </c>
      <c r="H137" s="233">
        <v>1</v>
      </c>
      <c r="I137" s="34" t="s">
        <v>24</v>
      </c>
      <c r="J137" s="241" t="s">
        <v>21</v>
      </c>
      <c r="K137" s="243" t="s">
        <v>665</v>
      </c>
      <c r="L137" s="199">
        <v>609.78836666666666</v>
      </c>
      <c r="M137" s="186"/>
      <c r="N137" s="186"/>
      <c r="O137" s="186"/>
      <c r="P137" s="186"/>
    </row>
    <row r="138" spans="1:16" s="92" customFormat="1" ht="15.75" customHeight="1">
      <c r="A138" s="195">
        <v>45630</v>
      </c>
      <c r="B138" s="219" t="s">
        <v>44</v>
      </c>
      <c r="C138" s="37" t="s">
        <v>66</v>
      </c>
      <c r="D138" s="211" t="s">
        <v>5</v>
      </c>
      <c r="E138" s="204">
        <v>5000</v>
      </c>
      <c r="F138" s="256">
        <f t="shared" si="2"/>
        <v>8.1995660680309257</v>
      </c>
      <c r="G138" s="300" t="s">
        <v>212</v>
      </c>
      <c r="H138" s="233">
        <v>1</v>
      </c>
      <c r="I138" s="81" t="s">
        <v>24</v>
      </c>
      <c r="J138" s="241" t="s">
        <v>21</v>
      </c>
      <c r="K138" s="243" t="s">
        <v>665</v>
      </c>
      <c r="L138" s="199">
        <v>609.78836666666666</v>
      </c>
      <c r="M138" s="186"/>
      <c r="N138" s="186"/>
      <c r="O138" s="186"/>
      <c r="P138" s="186"/>
    </row>
    <row r="139" spans="1:16" s="92" customFormat="1" ht="15.75" customHeight="1">
      <c r="A139" s="195">
        <v>45630</v>
      </c>
      <c r="B139" s="219" t="s">
        <v>45</v>
      </c>
      <c r="C139" s="37" t="s">
        <v>66</v>
      </c>
      <c r="D139" s="211" t="s">
        <v>5</v>
      </c>
      <c r="E139" s="204">
        <v>10000</v>
      </c>
      <c r="F139" s="256">
        <f t="shared" si="2"/>
        <v>16.399132136061851</v>
      </c>
      <c r="G139" s="300" t="s">
        <v>246</v>
      </c>
      <c r="H139" s="233">
        <v>1</v>
      </c>
      <c r="I139" s="34" t="s">
        <v>24</v>
      </c>
      <c r="J139" s="241" t="s">
        <v>21</v>
      </c>
      <c r="K139" s="243" t="s">
        <v>665</v>
      </c>
      <c r="L139" s="199">
        <v>609.78836666666666</v>
      </c>
      <c r="M139" s="186"/>
      <c r="N139" s="186"/>
      <c r="O139" s="186"/>
      <c r="P139" s="186"/>
    </row>
    <row r="140" spans="1:16" s="92" customFormat="1" ht="15.75" customHeight="1">
      <c r="A140" s="195">
        <v>45630</v>
      </c>
      <c r="B140" s="219" t="s">
        <v>631</v>
      </c>
      <c r="C140" s="37" t="s">
        <v>214</v>
      </c>
      <c r="D140" s="211" t="s">
        <v>5</v>
      </c>
      <c r="E140" s="204">
        <v>5000</v>
      </c>
      <c r="F140" s="256">
        <f t="shared" si="2"/>
        <v>8.1995660680309257</v>
      </c>
      <c r="G140" s="300" t="s">
        <v>212</v>
      </c>
      <c r="H140" s="233">
        <v>1</v>
      </c>
      <c r="I140" s="34" t="s">
        <v>24</v>
      </c>
      <c r="J140" s="241" t="s">
        <v>21</v>
      </c>
      <c r="K140" s="243" t="s">
        <v>665</v>
      </c>
      <c r="L140" s="199">
        <v>609.78836666666666</v>
      </c>
      <c r="M140" s="186"/>
      <c r="N140" s="186"/>
      <c r="O140" s="186"/>
      <c r="P140" s="186"/>
    </row>
    <row r="141" spans="1:16" s="92" customFormat="1" ht="15.75" customHeight="1">
      <c r="A141" s="195">
        <v>45630</v>
      </c>
      <c r="B141" s="219" t="s">
        <v>43</v>
      </c>
      <c r="C141" s="37" t="s">
        <v>53</v>
      </c>
      <c r="D141" s="211" t="s">
        <v>6</v>
      </c>
      <c r="E141" s="204">
        <v>2000</v>
      </c>
      <c r="F141" s="256">
        <f t="shared" si="2"/>
        <v>3.2798264272123698</v>
      </c>
      <c r="G141" s="210" t="s">
        <v>82</v>
      </c>
      <c r="H141" s="207"/>
      <c r="I141" s="218" t="s">
        <v>54</v>
      </c>
      <c r="J141" s="241" t="s">
        <v>21</v>
      </c>
      <c r="K141" s="243" t="s">
        <v>665</v>
      </c>
      <c r="L141" s="199">
        <v>609.78836666666666</v>
      </c>
      <c r="M141" s="186"/>
      <c r="N141" s="186"/>
      <c r="O141" s="186"/>
      <c r="P141" s="186"/>
    </row>
    <row r="142" spans="1:16" s="92" customFormat="1" ht="15.75" customHeight="1">
      <c r="A142" s="195">
        <v>45630</v>
      </c>
      <c r="B142" s="219" t="s">
        <v>44</v>
      </c>
      <c r="C142" s="37" t="s">
        <v>66</v>
      </c>
      <c r="D142" s="211" t="s">
        <v>6</v>
      </c>
      <c r="E142" s="204">
        <v>5000</v>
      </c>
      <c r="F142" s="256">
        <f t="shared" si="2"/>
        <v>8.1995660680309257</v>
      </c>
      <c r="G142" s="210" t="s">
        <v>82</v>
      </c>
      <c r="H142" s="197"/>
      <c r="I142" s="218" t="s">
        <v>54</v>
      </c>
      <c r="J142" s="241" t="s">
        <v>21</v>
      </c>
      <c r="K142" s="243" t="s">
        <v>665</v>
      </c>
      <c r="L142" s="199">
        <v>609.78836666666666</v>
      </c>
      <c r="M142" s="186"/>
      <c r="N142" s="186"/>
      <c r="O142" s="186"/>
      <c r="P142" s="186"/>
    </row>
    <row r="143" spans="1:16" s="92" customFormat="1" ht="15.75" customHeight="1">
      <c r="A143" s="195">
        <v>45630</v>
      </c>
      <c r="B143" s="219" t="s">
        <v>45</v>
      </c>
      <c r="C143" s="37" t="s">
        <v>66</v>
      </c>
      <c r="D143" s="211" t="s">
        <v>6</v>
      </c>
      <c r="E143" s="204">
        <v>15000</v>
      </c>
      <c r="F143" s="256">
        <f t="shared" si="2"/>
        <v>24.598698204092777</v>
      </c>
      <c r="G143" s="210" t="s">
        <v>254</v>
      </c>
      <c r="H143" s="207"/>
      <c r="I143" s="218" t="s">
        <v>54</v>
      </c>
      <c r="J143" s="241" t="s">
        <v>21</v>
      </c>
      <c r="K143" s="243" t="s">
        <v>665</v>
      </c>
      <c r="L143" s="199">
        <v>609.78836666666666</v>
      </c>
      <c r="M143" s="186"/>
      <c r="N143" s="186"/>
      <c r="O143" s="186"/>
      <c r="P143" s="186"/>
    </row>
    <row r="144" spans="1:16" s="92" customFormat="1" ht="15.75" customHeight="1">
      <c r="A144" s="195">
        <v>45630</v>
      </c>
      <c r="B144" s="39" t="s">
        <v>562</v>
      </c>
      <c r="C144" s="37" t="s">
        <v>53</v>
      </c>
      <c r="D144" s="211" t="s">
        <v>5</v>
      </c>
      <c r="E144" s="204">
        <v>2000</v>
      </c>
      <c r="F144" s="256">
        <f t="shared" si="2"/>
        <v>3.2798264272123698</v>
      </c>
      <c r="G144" s="37" t="s">
        <v>560</v>
      </c>
      <c r="H144" s="264"/>
      <c r="I144" s="36" t="s">
        <v>91</v>
      </c>
      <c r="J144" s="241" t="s">
        <v>21</v>
      </c>
      <c r="K144" s="243" t="s">
        <v>665</v>
      </c>
      <c r="L144" s="199">
        <v>609.78836666666666</v>
      </c>
      <c r="M144" s="186"/>
      <c r="N144" s="186"/>
      <c r="O144" s="186"/>
      <c r="P144" s="186"/>
    </row>
    <row r="145" spans="1:16" s="92" customFormat="1" ht="15.75" customHeight="1">
      <c r="A145" s="195">
        <v>45630</v>
      </c>
      <c r="B145" s="39" t="s">
        <v>563</v>
      </c>
      <c r="C145" s="37" t="s">
        <v>53</v>
      </c>
      <c r="D145" s="211" t="s">
        <v>5</v>
      </c>
      <c r="E145" s="204">
        <v>2000</v>
      </c>
      <c r="F145" s="256">
        <f t="shared" si="2"/>
        <v>3.2798264272123698</v>
      </c>
      <c r="G145" s="37" t="s">
        <v>560</v>
      </c>
      <c r="H145" s="197"/>
      <c r="I145" s="36" t="s">
        <v>91</v>
      </c>
      <c r="J145" s="241" t="s">
        <v>21</v>
      </c>
      <c r="K145" s="243" t="s">
        <v>665</v>
      </c>
      <c r="L145" s="199">
        <v>609.78836666666666</v>
      </c>
      <c r="M145" s="186"/>
      <c r="N145" s="186"/>
      <c r="O145" s="186"/>
      <c r="P145" s="186"/>
    </row>
    <row r="146" spans="1:16" s="92" customFormat="1" ht="15.75" customHeight="1">
      <c r="A146" s="195">
        <v>45630</v>
      </c>
      <c r="B146" s="39" t="s">
        <v>43</v>
      </c>
      <c r="C146" s="37" t="s">
        <v>53</v>
      </c>
      <c r="D146" s="211" t="s">
        <v>5</v>
      </c>
      <c r="E146" s="204">
        <v>2000</v>
      </c>
      <c r="F146" s="256">
        <f t="shared" si="2"/>
        <v>3.2798264272123698</v>
      </c>
      <c r="G146" s="37" t="s">
        <v>560</v>
      </c>
      <c r="H146" s="318"/>
      <c r="I146" s="36" t="s">
        <v>91</v>
      </c>
      <c r="J146" s="241" t="s">
        <v>21</v>
      </c>
      <c r="K146" s="243" t="s">
        <v>665</v>
      </c>
      <c r="L146" s="199">
        <v>609.78836666666666</v>
      </c>
      <c r="M146" s="186"/>
      <c r="N146" s="186"/>
      <c r="O146" s="186"/>
      <c r="P146" s="186"/>
    </row>
    <row r="147" spans="1:16" s="92" customFormat="1" ht="15.75" customHeight="1">
      <c r="A147" s="195">
        <v>45630</v>
      </c>
      <c r="B147" s="39" t="s">
        <v>44</v>
      </c>
      <c r="C147" s="37" t="s">
        <v>66</v>
      </c>
      <c r="D147" s="211" t="s">
        <v>5</v>
      </c>
      <c r="E147" s="204">
        <v>5000</v>
      </c>
      <c r="F147" s="256">
        <f t="shared" si="2"/>
        <v>8.1995660680309257</v>
      </c>
      <c r="G147" s="37" t="s">
        <v>560</v>
      </c>
      <c r="H147" s="178"/>
      <c r="I147" s="36" t="s">
        <v>91</v>
      </c>
      <c r="J147" s="241" t="s">
        <v>21</v>
      </c>
      <c r="K147" s="243" t="s">
        <v>665</v>
      </c>
      <c r="L147" s="199">
        <v>609.78836666666666</v>
      </c>
      <c r="M147" s="186"/>
      <c r="N147" s="186"/>
      <c r="O147" s="186"/>
      <c r="P147" s="186"/>
    </row>
    <row r="148" spans="1:16" s="92" customFormat="1" ht="15.75" customHeight="1">
      <c r="A148" s="195">
        <v>45630</v>
      </c>
      <c r="B148" s="39" t="s">
        <v>631</v>
      </c>
      <c r="C148" s="37" t="s">
        <v>214</v>
      </c>
      <c r="D148" s="211" t="s">
        <v>5</v>
      </c>
      <c r="E148" s="204">
        <v>1600</v>
      </c>
      <c r="F148" s="256">
        <f t="shared" si="2"/>
        <v>2.623861141769896</v>
      </c>
      <c r="G148" s="37" t="s">
        <v>560</v>
      </c>
      <c r="H148" s="178"/>
      <c r="I148" s="36" t="s">
        <v>91</v>
      </c>
      <c r="J148" s="241" t="s">
        <v>21</v>
      </c>
      <c r="K148" s="243" t="s">
        <v>665</v>
      </c>
      <c r="L148" s="199">
        <v>609.78836666666666</v>
      </c>
      <c r="M148" s="186"/>
      <c r="N148" s="186"/>
      <c r="O148" s="186"/>
      <c r="P148" s="186"/>
    </row>
    <row r="149" spans="1:16" s="92" customFormat="1" ht="15.75" customHeight="1">
      <c r="A149" s="195">
        <v>45630</v>
      </c>
      <c r="B149" s="39" t="s">
        <v>45</v>
      </c>
      <c r="C149" s="37" t="s">
        <v>66</v>
      </c>
      <c r="D149" s="211" t="s">
        <v>5</v>
      </c>
      <c r="E149" s="204">
        <v>10000</v>
      </c>
      <c r="F149" s="256">
        <f t="shared" si="2"/>
        <v>16.399132136061851</v>
      </c>
      <c r="G149" s="37" t="s">
        <v>561</v>
      </c>
      <c r="H149" s="318"/>
      <c r="I149" s="36" t="s">
        <v>91</v>
      </c>
      <c r="J149" s="241" t="s">
        <v>21</v>
      </c>
      <c r="K149" s="243" t="s">
        <v>665</v>
      </c>
      <c r="L149" s="199">
        <v>609.78836666666666</v>
      </c>
      <c r="M149" s="186"/>
      <c r="N149" s="186"/>
      <c r="O149" s="186"/>
      <c r="P149" s="186"/>
    </row>
    <row r="150" spans="1:16" s="92" customFormat="1" ht="15.75" customHeight="1">
      <c r="A150" s="195">
        <v>45630</v>
      </c>
      <c r="B150" s="219" t="s">
        <v>45</v>
      </c>
      <c r="C150" s="37" t="s">
        <v>66</v>
      </c>
      <c r="D150" s="211" t="s">
        <v>6</v>
      </c>
      <c r="E150" s="204">
        <v>15000</v>
      </c>
      <c r="F150" s="256">
        <f t="shared" si="2"/>
        <v>24.598698204092777</v>
      </c>
      <c r="G150" s="210" t="s">
        <v>475</v>
      </c>
      <c r="H150" s="197"/>
      <c r="I150" s="36" t="s">
        <v>208</v>
      </c>
      <c r="J150" s="241" t="s">
        <v>21</v>
      </c>
      <c r="K150" s="243" t="s">
        <v>665</v>
      </c>
      <c r="L150" s="199">
        <v>609.78836666666666</v>
      </c>
      <c r="M150" s="186"/>
      <c r="N150" s="186"/>
      <c r="O150" s="186"/>
      <c r="P150" s="186"/>
    </row>
    <row r="151" spans="1:16" s="92" customFormat="1" ht="15.75" customHeight="1">
      <c r="A151" s="195">
        <v>45630</v>
      </c>
      <c r="B151" s="219" t="s">
        <v>44</v>
      </c>
      <c r="C151" s="37" t="s">
        <v>66</v>
      </c>
      <c r="D151" s="211" t="s">
        <v>6</v>
      </c>
      <c r="E151" s="204">
        <v>5000</v>
      </c>
      <c r="F151" s="256">
        <f t="shared" si="2"/>
        <v>8.1995660680309257</v>
      </c>
      <c r="G151" s="210" t="s">
        <v>230</v>
      </c>
      <c r="H151" s="264"/>
      <c r="I151" s="38" t="s">
        <v>208</v>
      </c>
      <c r="J151" s="241" t="s">
        <v>21</v>
      </c>
      <c r="K151" s="243" t="s">
        <v>665</v>
      </c>
      <c r="L151" s="199">
        <v>609.78836666666666</v>
      </c>
      <c r="M151" s="186"/>
      <c r="N151" s="186"/>
      <c r="O151" s="186"/>
      <c r="P151" s="186"/>
    </row>
    <row r="152" spans="1:16" s="92" customFormat="1" ht="15.75" customHeight="1">
      <c r="A152" s="195">
        <v>45630</v>
      </c>
      <c r="B152" s="219" t="s">
        <v>43</v>
      </c>
      <c r="C152" s="37" t="s">
        <v>53</v>
      </c>
      <c r="D152" s="211" t="s">
        <v>6</v>
      </c>
      <c r="E152" s="204">
        <v>2000</v>
      </c>
      <c r="F152" s="256">
        <f t="shared" si="2"/>
        <v>3.2798264272123698</v>
      </c>
      <c r="G152" s="210" t="s">
        <v>230</v>
      </c>
      <c r="H152" s="197"/>
      <c r="I152" s="36" t="s">
        <v>208</v>
      </c>
      <c r="J152" s="241" t="s">
        <v>21</v>
      </c>
      <c r="K152" s="243" t="s">
        <v>665</v>
      </c>
      <c r="L152" s="199">
        <v>609.78836666666666</v>
      </c>
      <c r="M152" s="186"/>
      <c r="N152" s="186"/>
      <c r="O152" s="186"/>
      <c r="P152" s="186"/>
    </row>
    <row r="153" spans="1:16" s="92" customFormat="1" ht="15.75" customHeight="1">
      <c r="A153" s="195">
        <v>45630</v>
      </c>
      <c r="B153" s="39" t="s">
        <v>43</v>
      </c>
      <c r="C153" s="37" t="s">
        <v>53</v>
      </c>
      <c r="D153" s="211" t="s">
        <v>5</v>
      </c>
      <c r="E153" s="204">
        <v>1500</v>
      </c>
      <c r="F153" s="256">
        <f t="shared" si="2"/>
        <v>2.4598698204092777</v>
      </c>
      <c r="G153" s="37" t="s">
        <v>568</v>
      </c>
      <c r="H153" s="89">
        <v>4</v>
      </c>
      <c r="I153" s="36" t="s">
        <v>220</v>
      </c>
      <c r="J153" s="241" t="s">
        <v>21</v>
      </c>
      <c r="K153" s="243" t="s">
        <v>665</v>
      </c>
      <c r="L153" s="199">
        <v>609.78836666666666</v>
      </c>
      <c r="M153" s="186"/>
      <c r="N153" s="186"/>
      <c r="O153" s="186"/>
      <c r="P153" s="186"/>
    </row>
    <row r="154" spans="1:16" s="92" customFormat="1" ht="15.75" customHeight="1">
      <c r="A154" s="195">
        <v>45630</v>
      </c>
      <c r="B154" s="39" t="s">
        <v>631</v>
      </c>
      <c r="C154" s="37" t="s">
        <v>214</v>
      </c>
      <c r="D154" s="211" t="s">
        <v>5</v>
      </c>
      <c r="E154" s="204">
        <v>3000</v>
      </c>
      <c r="F154" s="256">
        <f t="shared" si="2"/>
        <v>4.9197396408185554</v>
      </c>
      <c r="G154" s="37" t="s">
        <v>568</v>
      </c>
      <c r="H154" s="89">
        <v>4</v>
      </c>
      <c r="I154" s="36" t="s">
        <v>220</v>
      </c>
      <c r="J154" s="241" t="s">
        <v>21</v>
      </c>
      <c r="K154" s="243" t="s">
        <v>665</v>
      </c>
      <c r="L154" s="199">
        <v>609.78836666666666</v>
      </c>
      <c r="M154" s="186"/>
      <c r="N154" s="186"/>
      <c r="O154" s="186"/>
      <c r="P154" s="186"/>
    </row>
    <row r="155" spans="1:16" s="92" customFormat="1" ht="15.75" customHeight="1">
      <c r="A155" s="195">
        <v>45630</v>
      </c>
      <c r="B155" s="39" t="s">
        <v>44</v>
      </c>
      <c r="C155" s="37" t="s">
        <v>66</v>
      </c>
      <c r="D155" s="211" t="s">
        <v>5</v>
      </c>
      <c r="E155" s="204">
        <v>3000</v>
      </c>
      <c r="F155" s="256">
        <f t="shared" si="2"/>
        <v>4.9197396408185554</v>
      </c>
      <c r="G155" s="37" t="s">
        <v>568</v>
      </c>
      <c r="H155" s="89">
        <v>4</v>
      </c>
      <c r="I155" s="36" t="s">
        <v>220</v>
      </c>
      <c r="J155" s="241" t="s">
        <v>21</v>
      </c>
      <c r="K155" s="243" t="s">
        <v>665</v>
      </c>
      <c r="L155" s="199">
        <v>609.78836666666666</v>
      </c>
      <c r="M155" s="186"/>
      <c r="N155" s="186"/>
      <c r="O155" s="186"/>
      <c r="P155" s="186"/>
    </row>
    <row r="156" spans="1:16" s="92" customFormat="1" ht="15.75" customHeight="1">
      <c r="A156" s="195">
        <v>45630</v>
      </c>
      <c r="B156" s="39" t="s">
        <v>45</v>
      </c>
      <c r="C156" s="37" t="s">
        <v>66</v>
      </c>
      <c r="D156" s="211" t="s">
        <v>5</v>
      </c>
      <c r="E156" s="204">
        <v>10000</v>
      </c>
      <c r="F156" s="256">
        <f t="shared" si="2"/>
        <v>16.399132136061851</v>
      </c>
      <c r="G156" s="37" t="s">
        <v>569</v>
      </c>
      <c r="H156" s="89">
        <v>4</v>
      </c>
      <c r="I156" s="36" t="s">
        <v>220</v>
      </c>
      <c r="J156" s="241" t="s">
        <v>21</v>
      </c>
      <c r="K156" s="243" t="s">
        <v>665</v>
      </c>
      <c r="L156" s="199">
        <v>609.78836666666666</v>
      </c>
      <c r="M156" s="186"/>
      <c r="N156" s="186"/>
      <c r="O156" s="186"/>
      <c r="P156" s="186"/>
    </row>
    <row r="157" spans="1:16" s="92" customFormat="1" ht="15.75" customHeight="1">
      <c r="A157" s="195">
        <v>45630</v>
      </c>
      <c r="B157" s="39" t="s">
        <v>477</v>
      </c>
      <c r="C157" s="37" t="s">
        <v>53</v>
      </c>
      <c r="D157" s="211" t="s">
        <v>5</v>
      </c>
      <c r="E157" s="204">
        <v>4500</v>
      </c>
      <c r="F157" s="256">
        <f t="shared" si="2"/>
        <v>7.3796094612278322</v>
      </c>
      <c r="G157" s="37" t="s">
        <v>568</v>
      </c>
      <c r="H157" s="89">
        <v>4</v>
      </c>
      <c r="I157" s="36" t="s">
        <v>220</v>
      </c>
      <c r="J157" s="241" t="s">
        <v>21</v>
      </c>
      <c r="K157" s="243" t="s">
        <v>665</v>
      </c>
      <c r="L157" s="199">
        <v>609.78836666666666</v>
      </c>
      <c r="M157" s="186"/>
      <c r="N157" s="186"/>
      <c r="O157" s="186"/>
      <c r="P157" s="186"/>
    </row>
    <row r="158" spans="1:16" s="92" customFormat="1" ht="15.75" customHeight="1">
      <c r="A158" s="195">
        <v>45630</v>
      </c>
      <c r="B158" s="39" t="s">
        <v>44</v>
      </c>
      <c r="C158" s="37" t="s">
        <v>66</v>
      </c>
      <c r="D158" s="211" t="s">
        <v>5</v>
      </c>
      <c r="E158" s="204">
        <v>3000</v>
      </c>
      <c r="F158" s="256">
        <f t="shared" si="2"/>
        <v>4.9197396408185554</v>
      </c>
      <c r="G158" s="37" t="s">
        <v>568</v>
      </c>
      <c r="H158" s="89">
        <v>4</v>
      </c>
      <c r="I158" s="36" t="s">
        <v>220</v>
      </c>
      <c r="J158" s="241" t="s">
        <v>21</v>
      </c>
      <c r="K158" s="243" t="s">
        <v>665</v>
      </c>
      <c r="L158" s="199">
        <v>609.78836666666666</v>
      </c>
      <c r="M158" s="186"/>
      <c r="N158" s="186"/>
      <c r="O158" s="186"/>
      <c r="P158" s="186"/>
    </row>
    <row r="159" spans="1:16" s="92" customFormat="1" ht="15.75" customHeight="1">
      <c r="A159" s="195">
        <v>45630</v>
      </c>
      <c r="B159" s="39" t="s">
        <v>43</v>
      </c>
      <c r="C159" s="37" t="s">
        <v>53</v>
      </c>
      <c r="D159" s="211" t="s">
        <v>5</v>
      </c>
      <c r="E159" s="204">
        <v>1500</v>
      </c>
      <c r="F159" s="256">
        <f t="shared" si="2"/>
        <v>2.4598698204092777</v>
      </c>
      <c r="G159" s="357" t="s">
        <v>573</v>
      </c>
      <c r="H159" s="89">
        <v>1</v>
      </c>
      <c r="I159" s="36" t="s">
        <v>238</v>
      </c>
      <c r="J159" s="241" t="s">
        <v>21</v>
      </c>
      <c r="K159" s="243" t="s">
        <v>665</v>
      </c>
      <c r="L159" s="199">
        <v>609.78836666666666</v>
      </c>
      <c r="M159" s="186"/>
      <c r="N159" s="186"/>
      <c r="O159" s="186"/>
      <c r="P159" s="186"/>
    </row>
    <row r="160" spans="1:16" s="92" customFormat="1" ht="15.75" customHeight="1">
      <c r="A160" s="195">
        <v>45630</v>
      </c>
      <c r="B160" s="39" t="s">
        <v>44</v>
      </c>
      <c r="C160" s="37" t="s">
        <v>66</v>
      </c>
      <c r="D160" s="211" t="s">
        <v>5</v>
      </c>
      <c r="E160" s="204">
        <v>3000</v>
      </c>
      <c r="F160" s="256">
        <f t="shared" si="2"/>
        <v>4.9197396408185554</v>
      </c>
      <c r="G160" s="357" t="s">
        <v>573</v>
      </c>
      <c r="H160" s="89">
        <v>1</v>
      </c>
      <c r="I160" s="36" t="s">
        <v>238</v>
      </c>
      <c r="J160" s="241" t="s">
        <v>21</v>
      </c>
      <c r="K160" s="243" t="s">
        <v>665</v>
      </c>
      <c r="L160" s="199">
        <v>609.78836666666666</v>
      </c>
      <c r="M160" s="186"/>
      <c r="N160" s="186"/>
      <c r="O160" s="186"/>
      <c r="P160" s="186"/>
    </row>
    <row r="161" spans="1:16" s="92" customFormat="1" ht="15.75" customHeight="1">
      <c r="A161" s="195">
        <v>45630</v>
      </c>
      <c r="B161" s="39" t="s">
        <v>45</v>
      </c>
      <c r="C161" s="37" t="s">
        <v>66</v>
      </c>
      <c r="D161" s="211" t="s">
        <v>5</v>
      </c>
      <c r="E161" s="204">
        <v>10000</v>
      </c>
      <c r="F161" s="256">
        <f t="shared" si="2"/>
        <v>16.399132136061851</v>
      </c>
      <c r="G161" s="357" t="s">
        <v>574</v>
      </c>
      <c r="H161" s="89">
        <v>1</v>
      </c>
      <c r="I161" s="36" t="s">
        <v>238</v>
      </c>
      <c r="J161" s="241" t="s">
        <v>21</v>
      </c>
      <c r="K161" s="243" t="s">
        <v>665</v>
      </c>
      <c r="L161" s="199">
        <v>609.78836666666666</v>
      </c>
      <c r="M161" s="186"/>
      <c r="N161" s="186"/>
      <c r="O161" s="186"/>
      <c r="P161" s="186"/>
    </row>
    <row r="162" spans="1:16" s="92" customFormat="1" ht="15.75" customHeight="1">
      <c r="A162" s="195">
        <v>45630</v>
      </c>
      <c r="B162" s="39" t="s">
        <v>631</v>
      </c>
      <c r="C162" s="37" t="s">
        <v>214</v>
      </c>
      <c r="D162" s="211" t="s">
        <v>5</v>
      </c>
      <c r="E162" s="204">
        <v>5000</v>
      </c>
      <c r="F162" s="256">
        <f t="shared" si="2"/>
        <v>8.1995660680309257</v>
      </c>
      <c r="G162" s="357" t="s">
        <v>573</v>
      </c>
      <c r="H162" s="89">
        <v>1</v>
      </c>
      <c r="I162" s="36" t="s">
        <v>238</v>
      </c>
      <c r="J162" s="241" t="s">
        <v>21</v>
      </c>
      <c r="K162" s="243" t="s">
        <v>665</v>
      </c>
      <c r="L162" s="199">
        <v>609.78836666666666</v>
      </c>
      <c r="M162" s="186"/>
      <c r="N162" s="186"/>
      <c r="O162" s="186"/>
      <c r="P162" s="186"/>
    </row>
    <row r="163" spans="1:16" s="92" customFormat="1" ht="15.75" customHeight="1">
      <c r="A163" s="195">
        <v>45630</v>
      </c>
      <c r="B163" s="339" t="s">
        <v>43</v>
      </c>
      <c r="C163" s="348" t="s">
        <v>53</v>
      </c>
      <c r="D163" s="41" t="s">
        <v>7</v>
      </c>
      <c r="E163" s="204">
        <v>3000</v>
      </c>
      <c r="F163" s="256">
        <f t="shared" si="2"/>
        <v>4.9197396408185554</v>
      </c>
      <c r="G163" s="50" t="s">
        <v>616</v>
      </c>
      <c r="H163" s="88"/>
      <c r="I163" s="89" t="s">
        <v>13</v>
      </c>
      <c r="J163" s="241" t="s">
        <v>21</v>
      </c>
      <c r="K163" s="243" t="s">
        <v>665</v>
      </c>
      <c r="L163" s="199">
        <v>609.78836666666666</v>
      </c>
      <c r="M163" s="186"/>
      <c r="N163" s="186"/>
      <c r="O163" s="186"/>
      <c r="P163" s="186"/>
    </row>
    <row r="164" spans="1:16" s="92" customFormat="1" ht="15.75" customHeight="1">
      <c r="A164" s="195">
        <v>45630</v>
      </c>
      <c r="B164" s="345" t="s">
        <v>225</v>
      </c>
      <c r="C164" s="383" t="s">
        <v>229</v>
      </c>
      <c r="D164" s="298" t="s">
        <v>9</v>
      </c>
      <c r="E164" s="204">
        <v>4000</v>
      </c>
      <c r="F164" s="256">
        <f t="shared" si="2"/>
        <v>6.5596528544247397</v>
      </c>
      <c r="G164" s="37" t="s">
        <v>228</v>
      </c>
      <c r="H164" s="178"/>
      <c r="I164" s="38" t="s">
        <v>206</v>
      </c>
      <c r="J164" s="241" t="s">
        <v>21</v>
      </c>
      <c r="K164" s="243" t="s">
        <v>665</v>
      </c>
      <c r="L164" s="199">
        <v>609.78836666666666</v>
      </c>
      <c r="M164" s="186"/>
      <c r="N164" s="186"/>
      <c r="O164" s="186"/>
      <c r="P164" s="186"/>
    </row>
    <row r="165" spans="1:16" s="92" customFormat="1" ht="15.75" customHeight="1">
      <c r="A165" s="195">
        <v>45631</v>
      </c>
      <c r="B165" s="174" t="s">
        <v>17</v>
      </c>
      <c r="C165" s="37" t="s">
        <v>38</v>
      </c>
      <c r="D165" s="224" t="s">
        <v>8</v>
      </c>
      <c r="E165" s="204">
        <v>5000</v>
      </c>
      <c r="F165" s="256">
        <f t="shared" si="2"/>
        <v>8.1995660680309257</v>
      </c>
      <c r="G165" s="50" t="s">
        <v>299</v>
      </c>
      <c r="H165" s="207"/>
      <c r="I165" s="44" t="s">
        <v>16</v>
      </c>
      <c r="J165" s="241" t="s">
        <v>21</v>
      </c>
      <c r="K165" s="243" t="s">
        <v>665</v>
      </c>
      <c r="L165" s="199">
        <v>609.78836666666666</v>
      </c>
      <c r="M165" s="186"/>
      <c r="N165" s="186"/>
      <c r="O165" s="186"/>
      <c r="P165" s="186"/>
    </row>
    <row r="166" spans="1:16" s="92" customFormat="1" ht="15.75" customHeight="1">
      <c r="A166" s="195">
        <v>45631</v>
      </c>
      <c r="B166" s="174" t="s">
        <v>17</v>
      </c>
      <c r="C166" s="37" t="s">
        <v>38</v>
      </c>
      <c r="D166" s="224" t="s">
        <v>6</v>
      </c>
      <c r="E166" s="204">
        <v>5000</v>
      </c>
      <c r="F166" s="256">
        <f t="shared" si="2"/>
        <v>8.1995660680309257</v>
      </c>
      <c r="G166" s="50" t="s">
        <v>300</v>
      </c>
      <c r="H166" s="207"/>
      <c r="I166" s="36" t="s">
        <v>67</v>
      </c>
      <c r="J166" s="241" t="s">
        <v>21</v>
      </c>
      <c r="K166" s="243" t="s">
        <v>665</v>
      </c>
      <c r="L166" s="199">
        <v>609.78836666666666</v>
      </c>
      <c r="M166" s="186"/>
      <c r="N166" s="186"/>
      <c r="O166" s="186"/>
      <c r="P166" s="186"/>
    </row>
    <row r="167" spans="1:16" s="92" customFormat="1" ht="15.75" customHeight="1">
      <c r="A167" s="195">
        <v>45631</v>
      </c>
      <c r="B167" s="174" t="s">
        <v>17</v>
      </c>
      <c r="C167" s="37" t="s">
        <v>38</v>
      </c>
      <c r="D167" s="211" t="s">
        <v>5</v>
      </c>
      <c r="E167" s="204">
        <v>5000</v>
      </c>
      <c r="F167" s="256">
        <f t="shared" si="2"/>
        <v>8.1995660680309257</v>
      </c>
      <c r="G167" s="50" t="s">
        <v>301</v>
      </c>
      <c r="H167" s="207"/>
      <c r="I167" s="180" t="s">
        <v>42</v>
      </c>
      <c r="J167" s="241" t="s">
        <v>21</v>
      </c>
      <c r="K167" s="243" t="s">
        <v>665</v>
      </c>
      <c r="L167" s="199">
        <v>609.78836666666666</v>
      </c>
      <c r="M167" s="186"/>
      <c r="N167" s="186"/>
      <c r="O167" s="186"/>
      <c r="P167" s="186"/>
    </row>
    <row r="168" spans="1:16" s="92" customFormat="1" ht="15.75" customHeight="1">
      <c r="A168" s="195">
        <v>45631</v>
      </c>
      <c r="B168" s="174" t="s">
        <v>17</v>
      </c>
      <c r="C168" s="37" t="s">
        <v>38</v>
      </c>
      <c r="D168" s="211" t="s">
        <v>5</v>
      </c>
      <c r="E168" s="204">
        <v>5000</v>
      </c>
      <c r="F168" s="256">
        <f t="shared" si="2"/>
        <v>8.1995660680309257</v>
      </c>
      <c r="G168" s="50" t="s">
        <v>302</v>
      </c>
      <c r="H168" s="207"/>
      <c r="I168" s="180" t="s">
        <v>24</v>
      </c>
      <c r="J168" s="241" t="s">
        <v>21</v>
      </c>
      <c r="K168" s="243" t="s">
        <v>665</v>
      </c>
      <c r="L168" s="199">
        <v>609.78836666666666</v>
      </c>
      <c r="M168" s="186"/>
      <c r="N168" s="186"/>
      <c r="O168" s="186"/>
      <c r="P168" s="186"/>
    </row>
    <row r="169" spans="1:16" s="92" customFormat="1" ht="15.75" customHeight="1">
      <c r="A169" s="195">
        <v>45631</v>
      </c>
      <c r="B169" s="174" t="s">
        <v>17</v>
      </c>
      <c r="C169" s="37" t="s">
        <v>38</v>
      </c>
      <c r="D169" s="224" t="s">
        <v>7</v>
      </c>
      <c r="E169" s="204">
        <v>2500</v>
      </c>
      <c r="F169" s="256">
        <f t="shared" si="2"/>
        <v>4.0997830340154628</v>
      </c>
      <c r="G169" s="50" t="s">
        <v>303</v>
      </c>
      <c r="H169" s="207"/>
      <c r="I169" s="180" t="s">
        <v>13</v>
      </c>
      <c r="J169" s="241" t="s">
        <v>21</v>
      </c>
      <c r="K169" s="243" t="s">
        <v>665</v>
      </c>
      <c r="L169" s="199">
        <v>609.78836666666666</v>
      </c>
      <c r="M169" s="186"/>
      <c r="N169" s="186"/>
      <c r="O169" s="186"/>
      <c r="P169" s="186"/>
    </row>
    <row r="170" spans="1:16" s="92" customFormat="1" ht="15.75" customHeight="1">
      <c r="A170" s="195">
        <v>45631</v>
      </c>
      <c r="B170" s="174" t="s">
        <v>17</v>
      </c>
      <c r="C170" s="37" t="s">
        <v>38</v>
      </c>
      <c r="D170" s="224" t="s">
        <v>6</v>
      </c>
      <c r="E170" s="204">
        <v>2500</v>
      </c>
      <c r="F170" s="256">
        <f t="shared" si="2"/>
        <v>4.0997830340154628</v>
      </c>
      <c r="G170" s="50" t="s">
        <v>304</v>
      </c>
      <c r="H170" s="207"/>
      <c r="I170" s="180" t="s">
        <v>11</v>
      </c>
      <c r="J170" s="241" t="s">
        <v>21</v>
      </c>
      <c r="K170" s="243" t="s">
        <v>665</v>
      </c>
      <c r="L170" s="199">
        <v>609.78836666666666</v>
      </c>
      <c r="M170" s="186"/>
      <c r="N170" s="186"/>
      <c r="O170" s="186"/>
      <c r="P170" s="186"/>
    </row>
    <row r="171" spans="1:16" s="92" customFormat="1" ht="15.75" customHeight="1">
      <c r="A171" s="195">
        <v>45631</v>
      </c>
      <c r="B171" s="174" t="s">
        <v>17</v>
      </c>
      <c r="C171" s="37" t="s">
        <v>38</v>
      </c>
      <c r="D171" s="224" t="s">
        <v>6</v>
      </c>
      <c r="E171" s="204">
        <v>2500</v>
      </c>
      <c r="F171" s="256">
        <f t="shared" si="2"/>
        <v>4.0997830340154628</v>
      </c>
      <c r="G171" s="50" t="s">
        <v>305</v>
      </c>
      <c r="H171" s="207"/>
      <c r="I171" s="180" t="s">
        <v>54</v>
      </c>
      <c r="J171" s="241" t="s">
        <v>21</v>
      </c>
      <c r="K171" s="243" t="s">
        <v>665</v>
      </c>
      <c r="L171" s="199">
        <v>609.78836666666666</v>
      </c>
      <c r="M171" s="186"/>
      <c r="N171" s="186"/>
      <c r="O171" s="186"/>
      <c r="P171" s="186"/>
    </row>
    <row r="172" spans="1:16" s="92" customFormat="1" ht="15.75" customHeight="1">
      <c r="A172" s="195">
        <v>45631</v>
      </c>
      <c r="B172" s="174" t="s">
        <v>17</v>
      </c>
      <c r="C172" s="37" t="s">
        <v>38</v>
      </c>
      <c r="D172" s="224" t="s">
        <v>6</v>
      </c>
      <c r="E172" s="204">
        <v>2500</v>
      </c>
      <c r="F172" s="256">
        <f t="shared" si="2"/>
        <v>4.0997830340154628</v>
      </c>
      <c r="G172" s="50" t="s">
        <v>306</v>
      </c>
      <c r="H172" s="197"/>
      <c r="I172" s="36" t="s">
        <v>208</v>
      </c>
      <c r="J172" s="241" t="s">
        <v>21</v>
      </c>
      <c r="K172" s="243" t="s">
        <v>665</v>
      </c>
      <c r="L172" s="199">
        <v>609.78836666666666</v>
      </c>
      <c r="M172" s="186"/>
      <c r="N172" s="186"/>
      <c r="O172" s="186"/>
      <c r="P172" s="186"/>
    </row>
    <row r="173" spans="1:16" s="92" customFormat="1" ht="15.75" customHeight="1">
      <c r="A173" s="195">
        <v>45631</v>
      </c>
      <c r="B173" s="174" t="s">
        <v>17</v>
      </c>
      <c r="C173" s="37" t="s">
        <v>38</v>
      </c>
      <c r="D173" s="211" t="s">
        <v>5</v>
      </c>
      <c r="E173" s="204">
        <v>2500</v>
      </c>
      <c r="F173" s="256">
        <f t="shared" si="2"/>
        <v>4.0997830340154628</v>
      </c>
      <c r="G173" s="50" t="s">
        <v>307</v>
      </c>
      <c r="H173" s="265"/>
      <c r="I173" s="180" t="s">
        <v>91</v>
      </c>
      <c r="J173" s="241" t="s">
        <v>21</v>
      </c>
      <c r="K173" s="243" t="s">
        <v>665</v>
      </c>
      <c r="L173" s="199">
        <v>609.78836666666666</v>
      </c>
      <c r="M173" s="186"/>
      <c r="N173" s="186"/>
      <c r="O173" s="186"/>
      <c r="P173" s="186"/>
    </row>
    <row r="174" spans="1:16" s="92" customFormat="1" ht="15.75" customHeight="1">
      <c r="A174" s="195">
        <v>45631</v>
      </c>
      <c r="B174" s="174" t="s">
        <v>17</v>
      </c>
      <c r="C174" s="37" t="s">
        <v>38</v>
      </c>
      <c r="D174" s="211" t="s">
        <v>5</v>
      </c>
      <c r="E174" s="204">
        <v>2500</v>
      </c>
      <c r="F174" s="256">
        <f t="shared" si="2"/>
        <v>4.0997830340154628</v>
      </c>
      <c r="G174" s="50" t="s">
        <v>308</v>
      </c>
      <c r="H174" s="318"/>
      <c r="I174" s="180" t="s">
        <v>220</v>
      </c>
      <c r="J174" s="241" t="s">
        <v>21</v>
      </c>
      <c r="K174" s="243" t="s">
        <v>665</v>
      </c>
      <c r="L174" s="199">
        <v>609.78836666666666</v>
      </c>
      <c r="M174" s="186"/>
      <c r="N174" s="186"/>
      <c r="O174" s="186"/>
      <c r="P174" s="186"/>
    </row>
    <row r="175" spans="1:16" s="92" customFormat="1" ht="15.75" customHeight="1">
      <c r="A175" s="195">
        <v>45631</v>
      </c>
      <c r="B175" s="174" t="s">
        <v>17</v>
      </c>
      <c r="C175" s="37" t="s">
        <v>38</v>
      </c>
      <c r="D175" s="211" t="s">
        <v>5</v>
      </c>
      <c r="E175" s="204">
        <v>2500</v>
      </c>
      <c r="F175" s="256">
        <f t="shared" si="2"/>
        <v>4.0997830340154628</v>
      </c>
      <c r="G175" s="50" t="s">
        <v>309</v>
      </c>
      <c r="H175" s="88"/>
      <c r="I175" s="180" t="s">
        <v>238</v>
      </c>
      <c r="J175" s="241" t="s">
        <v>21</v>
      </c>
      <c r="K175" s="243" t="s">
        <v>665</v>
      </c>
      <c r="L175" s="199">
        <v>609.78836666666666</v>
      </c>
      <c r="M175" s="186"/>
      <c r="N175" s="186"/>
      <c r="O175" s="186"/>
      <c r="P175" s="186"/>
    </row>
    <row r="176" spans="1:16" s="92" customFormat="1" ht="15.75" customHeight="1">
      <c r="A176" s="195">
        <v>45631</v>
      </c>
      <c r="B176" s="174" t="s">
        <v>17</v>
      </c>
      <c r="C176" s="37" t="s">
        <v>38</v>
      </c>
      <c r="D176" s="224" t="s">
        <v>9</v>
      </c>
      <c r="E176" s="204">
        <v>2500</v>
      </c>
      <c r="F176" s="256">
        <f t="shared" si="2"/>
        <v>4.0997830340154628</v>
      </c>
      <c r="G176" s="50" t="s">
        <v>310</v>
      </c>
      <c r="H176" s="318"/>
      <c r="I176" s="180" t="s">
        <v>206</v>
      </c>
      <c r="J176" s="241" t="s">
        <v>21</v>
      </c>
      <c r="K176" s="243" t="s">
        <v>665</v>
      </c>
      <c r="L176" s="199">
        <v>609.78836666666666</v>
      </c>
      <c r="M176" s="186"/>
      <c r="N176" s="186"/>
      <c r="O176" s="186"/>
      <c r="P176" s="186"/>
    </row>
    <row r="177" spans="1:16" s="92" customFormat="1" ht="15.75" customHeight="1">
      <c r="A177" s="195">
        <v>45631</v>
      </c>
      <c r="B177" s="174" t="s">
        <v>17</v>
      </c>
      <c r="C177" s="37" t="s">
        <v>38</v>
      </c>
      <c r="D177" s="224" t="s">
        <v>9</v>
      </c>
      <c r="E177" s="204">
        <v>2500</v>
      </c>
      <c r="F177" s="256">
        <f t="shared" si="2"/>
        <v>4.0997830340154628</v>
      </c>
      <c r="G177" s="50" t="s">
        <v>311</v>
      </c>
      <c r="H177" s="265"/>
      <c r="I177" s="44" t="s">
        <v>14</v>
      </c>
      <c r="J177" s="241" t="s">
        <v>21</v>
      </c>
      <c r="K177" s="243" t="s">
        <v>665</v>
      </c>
      <c r="L177" s="199">
        <v>609.78836666666666</v>
      </c>
      <c r="M177" s="186"/>
      <c r="N177" s="186"/>
      <c r="O177" s="186"/>
      <c r="P177" s="186"/>
    </row>
    <row r="178" spans="1:16" s="92" customFormat="1" ht="15.75" customHeight="1">
      <c r="A178" s="195">
        <v>45631</v>
      </c>
      <c r="B178" s="219" t="s">
        <v>221</v>
      </c>
      <c r="C178" s="37" t="s">
        <v>53</v>
      </c>
      <c r="D178" s="295" t="s">
        <v>8</v>
      </c>
      <c r="E178" s="204">
        <v>3500</v>
      </c>
      <c r="F178" s="256">
        <f t="shared" si="2"/>
        <v>5.739696247621648</v>
      </c>
      <c r="G178" s="210" t="e">
        <f>#REF!</f>
        <v>#REF!</v>
      </c>
      <c r="H178" s="294"/>
      <c r="I178" s="36" t="e">
        <f>#REF!</f>
        <v>#REF!</v>
      </c>
      <c r="J178" s="241" t="s">
        <v>21</v>
      </c>
      <c r="K178" s="243" t="s">
        <v>665</v>
      </c>
      <c r="L178" s="199">
        <v>609.78836666666666</v>
      </c>
      <c r="M178" s="186"/>
      <c r="N178" s="186"/>
      <c r="O178" s="186"/>
      <c r="P178" s="186"/>
    </row>
    <row r="179" spans="1:16" s="92" customFormat="1" ht="15.75" customHeight="1">
      <c r="A179" s="195">
        <v>45631</v>
      </c>
      <c r="B179" s="219" t="s">
        <v>43</v>
      </c>
      <c r="C179" s="37" t="s">
        <v>53</v>
      </c>
      <c r="D179" s="295" t="s">
        <v>8</v>
      </c>
      <c r="E179" s="204">
        <v>2700</v>
      </c>
      <c r="F179" s="256">
        <f t="shared" si="2"/>
        <v>4.4277656767366995</v>
      </c>
      <c r="G179" s="210" t="e">
        <f>#REF!</f>
        <v>#REF!</v>
      </c>
      <c r="H179" s="294"/>
      <c r="I179" s="36" t="e">
        <f>#REF!</f>
        <v>#REF!</v>
      </c>
      <c r="J179" s="241" t="s">
        <v>21</v>
      </c>
      <c r="K179" s="243" t="s">
        <v>665</v>
      </c>
      <c r="L179" s="199">
        <v>609.78836666666666</v>
      </c>
      <c r="M179" s="186"/>
      <c r="N179" s="186"/>
      <c r="O179" s="186"/>
      <c r="P179" s="186"/>
    </row>
    <row r="180" spans="1:16" s="92" customFormat="1" ht="15.75" customHeight="1">
      <c r="A180" s="308">
        <v>45631</v>
      </c>
      <c r="B180" s="42" t="s">
        <v>43</v>
      </c>
      <c r="C180" s="37" t="s">
        <v>53</v>
      </c>
      <c r="D180" s="200" t="s">
        <v>6</v>
      </c>
      <c r="E180" s="204">
        <v>2000</v>
      </c>
      <c r="F180" s="256">
        <f t="shared" si="2"/>
        <v>3.2798264272123698</v>
      </c>
      <c r="G180" s="295" t="s">
        <v>58</v>
      </c>
      <c r="H180" s="258"/>
      <c r="I180" s="36" t="s">
        <v>67</v>
      </c>
      <c r="J180" s="241" t="s">
        <v>21</v>
      </c>
      <c r="K180" s="243" t="s">
        <v>665</v>
      </c>
      <c r="L180" s="199">
        <v>609.78836666666666</v>
      </c>
      <c r="M180" s="186"/>
      <c r="N180" s="186"/>
      <c r="O180" s="186"/>
      <c r="P180" s="186"/>
    </row>
    <row r="181" spans="1:16" s="92" customFormat="1" ht="15.75" customHeight="1">
      <c r="A181" s="308">
        <v>45631</v>
      </c>
      <c r="B181" s="42" t="s">
        <v>44</v>
      </c>
      <c r="C181" s="37" t="s">
        <v>66</v>
      </c>
      <c r="D181" s="200" t="s">
        <v>6</v>
      </c>
      <c r="E181" s="204">
        <v>5000</v>
      </c>
      <c r="F181" s="256">
        <f t="shared" si="2"/>
        <v>8.1995660680309257</v>
      </c>
      <c r="G181" s="295" t="s">
        <v>58</v>
      </c>
      <c r="H181" s="258"/>
      <c r="I181" s="36" t="s">
        <v>67</v>
      </c>
      <c r="J181" s="241" t="s">
        <v>21</v>
      </c>
      <c r="K181" s="243" t="s">
        <v>665</v>
      </c>
      <c r="L181" s="199">
        <v>609.78836666666666</v>
      </c>
      <c r="M181" s="186"/>
      <c r="N181" s="186"/>
      <c r="O181" s="186"/>
      <c r="P181" s="186"/>
    </row>
    <row r="182" spans="1:16" s="92" customFormat="1" ht="15.75" customHeight="1">
      <c r="A182" s="308">
        <v>45631</v>
      </c>
      <c r="B182" s="179" t="s">
        <v>45</v>
      </c>
      <c r="C182" s="37" t="s">
        <v>66</v>
      </c>
      <c r="D182" s="200" t="s">
        <v>6</v>
      </c>
      <c r="E182" s="204">
        <v>15000</v>
      </c>
      <c r="F182" s="256">
        <f t="shared" si="2"/>
        <v>24.598698204092777</v>
      </c>
      <c r="G182" s="295" t="s">
        <v>61</v>
      </c>
      <c r="H182" s="258"/>
      <c r="I182" s="36" t="s">
        <v>67</v>
      </c>
      <c r="J182" s="241" t="s">
        <v>21</v>
      </c>
      <c r="K182" s="243" t="s">
        <v>665</v>
      </c>
      <c r="L182" s="199">
        <v>609.78836666666666</v>
      </c>
      <c r="M182" s="186"/>
      <c r="N182" s="186"/>
      <c r="O182" s="186"/>
      <c r="P182" s="186"/>
    </row>
    <row r="183" spans="1:16" s="92" customFormat="1" ht="15.75" customHeight="1">
      <c r="A183" s="195">
        <v>45631</v>
      </c>
      <c r="B183" s="219" t="s">
        <v>45</v>
      </c>
      <c r="C183" s="37" t="s">
        <v>66</v>
      </c>
      <c r="D183" s="211" t="s">
        <v>6</v>
      </c>
      <c r="E183" s="204">
        <v>15000</v>
      </c>
      <c r="F183" s="256">
        <f t="shared" si="2"/>
        <v>24.598698204092777</v>
      </c>
      <c r="G183" s="210" t="s">
        <v>240</v>
      </c>
      <c r="H183" s="197"/>
      <c r="I183" s="217" t="s">
        <v>11</v>
      </c>
      <c r="J183" s="241" t="s">
        <v>21</v>
      </c>
      <c r="K183" s="243" t="s">
        <v>665</v>
      </c>
      <c r="L183" s="199">
        <v>609.78836666666666</v>
      </c>
      <c r="M183" s="186"/>
      <c r="N183" s="186"/>
      <c r="O183" s="186"/>
      <c r="P183" s="186"/>
    </row>
    <row r="184" spans="1:16" s="92" customFormat="1" ht="15.75" customHeight="1">
      <c r="A184" s="195">
        <v>45631</v>
      </c>
      <c r="B184" s="219" t="s">
        <v>44</v>
      </c>
      <c r="C184" s="37" t="s">
        <v>66</v>
      </c>
      <c r="D184" s="211" t="s">
        <v>6</v>
      </c>
      <c r="E184" s="204">
        <v>5000</v>
      </c>
      <c r="F184" s="256">
        <f t="shared" si="2"/>
        <v>8.1995660680309257</v>
      </c>
      <c r="G184" s="210" t="s">
        <v>110</v>
      </c>
      <c r="H184" s="264"/>
      <c r="I184" s="218" t="s">
        <v>11</v>
      </c>
      <c r="J184" s="241" t="s">
        <v>21</v>
      </c>
      <c r="K184" s="243" t="s">
        <v>665</v>
      </c>
      <c r="L184" s="199">
        <v>609.78836666666666</v>
      </c>
      <c r="M184" s="186"/>
      <c r="N184" s="186"/>
      <c r="O184" s="186"/>
      <c r="P184" s="186"/>
    </row>
    <row r="185" spans="1:16" s="92" customFormat="1" ht="15.75" customHeight="1">
      <c r="A185" s="195">
        <v>45631</v>
      </c>
      <c r="B185" s="219" t="s">
        <v>43</v>
      </c>
      <c r="C185" s="37" t="s">
        <v>53</v>
      </c>
      <c r="D185" s="211" t="s">
        <v>6</v>
      </c>
      <c r="E185" s="204">
        <v>3100</v>
      </c>
      <c r="F185" s="256">
        <f t="shared" si="2"/>
        <v>5.0837309621791738</v>
      </c>
      <c r="G185" s="210" t="s">
        <v>110</v>
      </c>
      <c r="H185" s="264"/>
      <c r="I185" s="218" t="s">
        <v>11</v>
      </c>
      <c r="J185" s="241" t="s">
        <v>21</v>
      </c>
      <c r="K185" s="243" t="s">
        <v>665</v>
      </c>
      <c r="L185" s="199">
        <v>609.78836666666666</v>
      </c>
      <c r="M185" s="186"/>
      <c r="N185" s="186"/>
      <c r="O185" s="186"/>
      <c r="P185" s="186"/>
    </row>
    <row r="186" spans="1:16" s="92" customFormat="1" ht="15.75" customHeight="1">
      <c r="A186" s="195">
        <v>45631</v>
      </c>
      <c r="B186" s="219" t="s">
        <v>43</v>
      </c>
      <c r="C186" s="37" t="s">
        <v>53</v>
      </c>
      <c r="D186" s="211" t="s">
        <v>9</v>
      </c>
      <c r="E186" s="204">
        <v>3800</v>
      </c>
      <c r="F186" s="256">
        <f t="shared" si="2"/>
        <v>6.231670211703503</v>
      </c>
      <c r="G186" s="50" t="s">
        <v>55</v>
      </c>
      <c r="H186" s="207"/>
      <c r="I186" s="36" t="s">
        <v>14</v>
      </c>
      <c r="J186" s="241" t="s">
        <v>21</v>
      </c>
      <c r="K186" s="243" t="s">
        <v>665</v>
      </c>
      <c r="L186" s="199">
        <v>609.78836666666666</v>
      </c>
      <c r="M186" s="186"/>
      <c r="N186" s="186"/>
      <c r="O186" s="186"/>
      <c r="P186" s="186"/>
    </row>
    <row r="187" spans="1:16" s="92" customFormat="1" ht="15.75" customHeight="1">
      <c r="A187" s="195">
        <v>45631</v>
      </c>
      <c r="B187" s="281" t="s">
        <v>43</v>
      </c>
      <c r="C187" s="383" t="s">
        <v>53</v>
      </c>
      <c r="D187" s="298" t="s">
        <v>9</v>
      </c>
      <c r="E187" s="204">
        <v>3000</v>
      </c>
      <c r="F187" s="256">
        <f t="shared" si="2"/>
        <v>4.9197396408185554</v>
      </c>
      <c r="G187" s="37" t="s">
        <v>228</v>
      </c>
      <c r="H187" s="197"/>
      <c r="I187" s="36" t="s">
        <v>206</v>
      </c>
      <c r="J187" s="241" t="s">
        <v>21</v>
      </c>
      <c r="K187" s="243" t="s">
        <v>665</v>
      </c>
      <c r="L187" s="199">
        <v>609.78836666666666</v>
      </c>
      <c r="M187" s="186"/>
      <c r="N187" s="186"/>
      <c r="O187" s="186"/>
      <c r="P187" s="186"/>
    </row>
    <row r="188" spans="1:16" s="92" customFormat="1" ht="15.75" customHeight="1">
      <c r="A188" s="195">
        <v>45631</v>
      </c>
      <c r="B188" s="39" t="s">
        <v>45</v>
      </c>
      <c r="C188" s="37" t="s">
        <v>66</v>
      </c>
      <c r="D188" s="211" t="s">
        <v>5</v>
      </c>
      <c r="E188" s="204">
        <v>15000</v>
      </c>
      <c r="F188" s="256">
        <f t="shared" si="2"/>
        <v>24.598698204092777</v>
      </c>
      <c r="G188" s="50" t="s">
        <v>222</v>
      </c>
      <c r="H188" s="318"/>
      <c r="I188" s="89" t="s">
        <v>42</v>
      </c>
      <c r="J188" s="241" t="s">
        <v>21</v>
      </c>
      <c r="K188" s="243" t="s">
        <v>665</v>
      </c>
      <c r="L188" s="199">
        <v>609.78836666666666</v>
      </c>
      <c r="M188" s="186"/>
      <c r="N188" s="186"/>
      <c r="O188" s="186"/>
      <c r="P188" s="186"/>
    </row>
    <row r="189" spans="1:16" s="92" customFormat="1" ht="15.75" customHeight="1">
      <c r="A189" s="195">
        <v>45631</v>
      </c>
      <c r="B189" s="39" t="s">
        <v>532</v>
      </c>
      <c r="C189" s="37" t="s">
        <v>66</v>
      </c>
      <c r="D189" s="211" t="s">
        <v>5</v>
      </c>
      <c r="E189" s="204">
        <v>5000</v>
      </c>
      <c r="F189" s="256">
        <f t="shared" si="2"/>
        <v>8.1995660680309257</v>
      </c>
      <c r="G189" s="50" t="s">
        <v>56</v>
      </c>
      <c r="H189" s="318"/>
      <c r="I189" s="89" t="s">
        <v>42</v>
      </c>
      <c r="J189" s="241" t="s">
        <v>21</v>
      </c>
      <c r="K189" s="243" t="s">
        <v>665</v>
      </c>
      <c r="L189" s="199">
        <v>609.78836666666666</v>
      </c>
      <c r="M189" s="186"/>
      <c r="N189" s="186"/>
      <c r="O189" s="186"/>
      <c r="P189" s="186"/>
    </row>
    <row r="190" spans="1:16" s="92" customFormat="1" ht="15.75" customHeight="1">
      <c r="A190" s="195">
        <v>45631</v>
      </c>
      <c r="B190" s="39" t="s">
        <v>43</v>
      </c>
      <c r="C190" s="37" t="s">
        <v>53</v>
      </c>
      <c r="D190" s="211" t="s">
        <v>5</v>
      </c>
      <c r="E190" s="204">
        <v>2000</v>
      </c>
      <c r="F190" s="256">
        <f t="shared" si="2"/>
        <v>3.2798264272123698</v>
      </c>
      <c r="G190" s="50" t="s">
        <v>56</v>
      </c>
      <c r="H190" s="207"/>
      <c r="I190" s="89" t="s">
        <v>42</v>
      </c>
      <c r="J190" s="241" t="s">
        <v>21</v>
      </c>
      <c r="K190" s="243" t="s">
        <v>665</v>
      </c>
      <c r="L190" s="199">
        <v>609.78836666666666</v>
      </c>
      <c r="M190" s="186"/>
      <c r="N190" s="186"/>
      <c r="O190" s="186"/>
      <c r="P190" s="186"/>
    </row>
    <row r="191" spans="1:16" s="92" customFormat="1" ht="15.75" customHeight="1">
      <c r="A191" s="195">
        <v>45631</v>
      </c>
      <c r="B191" s="219" t="s">
        <v>536</v>
      </c>
      <c r="C191" s="37" t="s">
        <v>53</v>
      </c>
      <c r="D191" s="211" t="s">
        <v>5</v>
      </c>
      <c r="E191" s="204">
        <v>6000</v>
      </c>
      <c r="F191" s="256">
        <f t="shared" si="2"/>
        <v>9.8394792816371108</v>
      </c>
      <c r="G191" s="300" t="s">
        <v>212</v>
      </c>
      <c r="H191" s="233">
        <v>1</v>
      </c>
      <c r="I191" s="34" t="s">
        <v>24</v>
      </c>
      <c r="J191" s="241" t="s">
        <v>21</v>
      </c>
      <c r="K191" s="243" t="s">
        <v>665</v>
      </c>
      <c r="L191" s="199">
        <v>609.78836666666666</v>
      </c>
      <c r="M191" s="186"/>
      <c r="N191" s="186"/>
      <c r="O191" s="186"/>
      <c r="P191" s="186"/>
    </row>
    <row r="192" spans="1:16" s="92" customFormat="1">
      <c r="A192" s="195">
        <v>45631</v>
      </c>
      <c r="B192" s="219" t="s">
        <v>43</v>
      </c>
      <c r="C192" s="37" t="s">
        <v>53</v>
      </c>
      <c r="D192" s="211" t="s">
        <v>5</v>
      </c>
      <c r="E192" s="204">
        <v>3000</v>
      </c>
      <c r="F192" s="256">
        <f t="shared" si="2"/>
        <v>4.9197396408185554</v>
      </c>
      <c r="G192" s="300" t="s">
        <v>212</v>
      </c>
      <c r="H192" s="233">
        <v>1</v>
      </c>
      <c r="I192" s="34" t="s">
        <v>24</v>
      </c>
      <c r="J192" s="241" t="s">
        <v>21</v>
      </c>
      <c r="K192" s="243" t="s">
        <v>665</v>
      </c>
      <c r="L192" s="199">
        <v>609.78836666666666</v>
      </c>
      <c r="M192" s="186"/>
      <c r="N192" s="186"/>
      <c r="O192" s="186"/>
      <c r="P192" s="186"/>
    </row>
    <row r="193" spans="1:16" s="92" customFormat="1" ht="15.75" customHeight="1">
      <c r="A193" s="195">
        <v>45631</v>
      </c>
      <c r="B193" s="219" t="s">
        <v>44</v>
      </c>
      <c r="C193" s="37" t="s">
        <v>66</v>
      </c>
      <c r="D193" s="211" t="s">
        <v>5</v>
      </c>
      <c r="E193" s="204">
        <v>5000</v>
      </c>
      <c r="F193" s="256">
        <f t="shared" si="2"/>
        <v>8.1995660680309257</v>
      </c>
      <c r="G193" s="300" t="s">
        <v>212</v>
      </c>
      <c r="H193" s="233">
        <v>1</v>
      </c>
      <c r="I193" s="34" t="s">
        <v>24</v>
      </c>
      <c r="J193" s="241" t="s">
        <v>21</v>
      </c>
      <c r="K193" s="243" t="s">
        <v>665</v>
      </c>
      <c r="L193" s="199">
        <v>609.78836666666666</v>
      </c>
      <c r="M193" s="186"/>
      <c r="N193" s="186"/>
      <c r="O193" s="186"/>
      <c r="P193" s="186"/>
    </row>
    <row r="194" spans="1:16" s="92" customFormat="1" ht="15.75" customHeight="1">
      <c r="A194" s="195">
        <v>45631</v>
      </c>
      <c r="B194" s="219" t="s">
        <v>45</v>
      </c>
      <c r="C194" s="37" t="s">
        <v>66</v>
      </c>
      <c r="D194" s="211" t="s">
        <v>5</v>
      </c>
      <c r="E194" s="204">
        <v>15000</v>
      </c>
      <c r="F194" s="256">
        <f t="shared" ref="F194:F257" si="3">E194/L194</f>
        <v>24.598698204092777</v>
      </c>
      <c r="G194" s="300" t="s">
        <v>246</v>
      </c>
      <c r="H194" s="233">
        <v>1</v>
      </c>
      <c r="I194" s="34" t="s">
        <v>24</v>
      </c>
      <c r="J194" s="241" t="s">
        <v>21</v>
      </c>
      <c r="K194" s="243" t="s">
        <v>665</v>
      </c>
      <c r="L194" s="199">
        <v>609.78836666666666</v>
      </c>
      <c r="M194" s="186"/>
      <c r="N194" s="186"/>
      <c r="O194" s="186"/>
      <c r="P194" s="186"/>
    </row>
    <row r="195" spans="1:16" s="92" customFormat="1" ht="15.75" customHeight="1">
      <c r="A195" s="195">
        <v>45631</v>
      </c>
      <c r="B195" s="219" t="s">
        <v>631</v>
      </c>
      <c r="C195" s="37" t="s">
        <v>214</v>
      </c>
      <c r="D195" s="211" t="s">
        <v>5</v>
      </c>
      <c r="E195" s="204">
        <v>9000</v>
      </c>
      <c r="F195" s="256">
        <f t="shared" si="3"/>
        <v>14.759218922455664</v>
      </c>
      <c r="G195" s="300" t="s">
        <v>212</v>
      </c>
      <c r="H195" s="335">
        <v>1</v>
      </c>
      <c r="I195" s="34" t="s">
        <v>24</v>
      </c>
      <c r="J195" s="241" t="s">
        <v>21</v>
      </c>
      <c r="K195" s="243" t="s">
        <v>665</v>
      </c>
      <c r="L195" s="199">
        <v>609.78836666666666</v>
      </c>
      <c r="M195" s="186"/>
      <c r="N195" s="186"/>
      <c r="O195" s="186"/>
      <c r="P195" s="186"/>
    </row>
    <row r="196" spans="1:16" s="92" customFormat="1" ht="15.75" customHeight="1">
      <c r="A196" s="195">
        <v>45631</v>
      </c>
      <c r="B196" s="219" t="s">
        <v>43</v>
      </c>
      <c r="C196" s="37" t="s">
        <v>53</v>
      </c>
      <c r="D196" s="211" t="s">
        <v>6</v>
      </c>
      <c r="E196" s="204">
        <v>2000</v>
      </c>
      <c r="F196" s="256">
        <f t="shared" si="3"/>
        <v>3.2798264272123698</v>
      </c>
      <c r="G196" s="210" t="s">
        <v>252</v>
      </c>
      <c r="H196" s="279"/>
      <c r="I196" s="217" t="s">
        <v>54</v>
      </c>
      <c r="J196" s="241" t="s">
        <v>21</v>
      </c>
      <c r="K196" s="243" t="s">
        <v>665</v>
      </c>
      <c r="L196" s="199">
        <v>609.78836666666666</v>
      </c>
      <c r="M196" s="186"/>
      <c r="N196" s="186"/>
      <c r="O196" s="186"/>
      <c r="P196" s="186"/>
    </row>
    <row r="197" spans="1:16" s="92" customFormat="1" ht="15.75" customHeight="1">
      <c r="A197" s="195">
        <v>45631</v>
      </c>
      <c r="B197" s="219" t="s">
        <v>44</v>
      </c>
      <c r="C197" s="37" t="s">
        <v>66</v>
      </c>
      <c r="D197" s="211" t="s">
        <v>6</v>
      </c>
      <c r="E197" s="204">
        <v>5000</v>
      </c>
      <c r="F197" s="256">
        <f t="shared" si="3"/>
        <v>8.1995660680309257</v>
      </c>
      <c r="G197" s="210" t="s">
        <v>82</v>
      </c>
      <c r="H197" s="279"/>
      <c r="I197" s="218" t="s">
        <v>54</v>
      </c>
      <c r="J197" s="241" t="s">
        <v>21</v>
      </c>
      <c r="K197" s="243" t="s">
        <v>665</v>
      </c>
      <c r="L197" s="199">
        <v>609.78836666666666</v>
      </c>
      <c r="M197" s="186"/>
      <c r="N197" s="186"/>
      <c r="O197" s="186"/>
      <c r="P197" s="186"/>
    </row>
    <row r="198" spans="1:16" s="92" customFormat="1" ht="15.75" customHeight="1">
      <c r="A198" s="195">
        <v>45631</v>
      </c>
      <c r="B198" s="219" t="s">
        <v>45</v>
      </c>
      <c r="C198" s="37" t="s">
        <v>66</v>
      </c>
      <c r="D198" s="211" t="s">
        <v>6</v>
      </c>
      <c r="E198" s="204">
        <v>15000</v>
      </c>
      <c r="F198" s="256">
        <f t="shared" si="3"/>
        <v>24.598698204092777</v>
      </c>
      <c r="G198" s="210" t="s">
        <v>254</v>
      </c>
      <c r="H198" s="87"/>
      <c r="I198" s="218" t="s">
        <v>54</v>
      </c>
      <c r="J198" s="241" t="s">
        <v>21</v>
      </c>
      <c r="K198" s="243" t="s">
        <v>665</v>
      </c>
      <c r="L198" s="199">
        <v>609.78836666666666</v>
      </c>
      <c r="M198" s="186"/>
      <c r="N198" s="186"/>
      <c r="O198" s="186"/>
      <c r="P198" s="186"/>
    </row>
    <row r="199" spans="1:16" s="92" customFormat="1" ht="15.75" customHeight="1">
      <c r="A199" s="195">
        <v>45631</v>
      </c>
      <c r="B199" s="39" t="s">
        <v>43</v>
      </c>
      <c r="C199" s="37" t="s">
        <v>53</v>
      </c>
      <c r="D199" s="211" t="s">
        <v>5</v>
      </c>
      <c r="E199" s="204">
        <v>2000</v>
      </c>
      <c r="F199" s="256">
        <f t="shared" si="3"/>
        <v>3.2798264272123698</v>
      </c>
      <c r="G199" s="37" t="s">
        <v>560</v>
      </c>
      <c r="H199" s="392"/>
      <c r="I199" s="36" t="s">
        <v>91</v>
      </c>
      <c r="J199" s="241" t="s">
        <v>21</v>
      </c>
      <c r="K199" s="243" t="s">
        <v>665</v>
      </c>
      <c r="L199" s="199">
        <v>609.78836666666666</v>
      </c>
      <c r="M199" s="186"/>
      <c r="N199" s="186"/>
      <c r="O199" s="186"/>
      <c r="P199" s="186"/>
    </row>
    <row r="200" spans="1:16" s="92" customFormat="1" ht="15.75" customHeight="1">
      <c r="A200" s="195">
        <v>45631</v>
      </c>
      <c r="B200" s="39" t="s">
        <v>44</v>
      </c>
      <c r="C200" s="37" t="s">
        <v>66</v>
      </c>
      <c r="D200" s="211" t="s">
        <v>5</v>
      </c>
      <c r="E200" s="204">
        <v>5000</v>
      </c>
      <c r="F200" s="256">
        <f t="shared" si="3"/>
        <v>8.1995660680309257</v>
      </c>
      <c r="G200" s="37" t="s">
        <v>560</v>
      </c>
      <c r="H200" s="361"/>
      <c r="I200" s="36" t="s">
        <v>91</v>
      </c>
      <c r="J200" s="241" t="s">
        <v>21</v>
      </c>
      <c r="K200" s="243" t="s">
        <v>665</v>
      </c>
      <c r="L200" s="199">
        <v>609.78836666666666</v>
      </c>
      <c r="M200" s="186"/>
      <c r="N200" s="186"/>
      <c r="O200" s="186"/>
      <c r="P200" s="186"/>
    </row>
    <row r="201" spans="1:16" s="92" customFormat="1" ht="15.75" customHeight="1">
      <c r="A201" s="195">
        <v>45631</v>
      </c>
      <c r="B201" s="39" t="s">
        <v>631</v>
      </c>
      <c r="C201" s="37" t="s">
        <v>214</v>
      </c>
      <c r="D201" s="211" t="s">
        <v>5</v>
      </c>
      <c r="E201" s="204">
        <v>1400</v>
      </c>
      <c r="F201" s="256">
        <f t="shared" si="3"/>
        <v>2.2958784990486589</v>
      </c>
      <c r="G201" s="37" t="s">
        <v>560</v>
      </c>
      <c r="H201" s="279"/>
      <c r="I201" s="36" t="s">
        <v>91</v>
      </c>
      <c r="J201" s="241" t="s">
        <v>21</v>
      </c>
      <c r="K201" s="243" t="s">
        <v>665</v>
      </c>
      <c r="L201" s="199">
        <v>609.78836666666666</v>
      </c>
      <c r="M201" s="186"/>
      <c r="N201" s="186"/>
      <c r="O201" s="186"/>
      <c r="P201" s="186"/>
    </row>
    <row r="202" spans="1:16" s="92" customFormat="1" ht="15.75" customHeight="1">
      <c r="A202" s="195">
        <v>45631</v>
      </c>
      <c r="B202" s="39" t="s">
        <v>45</v>
      </c>
      <c r="C202" s="37" t="s">
        <v>66</v>
      </c>
      <c r="D202" s="211" t="s">
        <v>5</v>
      </c>
      <c r="E202" s="204">
        <v>10000</v>
      </c>
      <c r="F202" s="256">
        <f t="shared" si="3"/>
        <v>16.399132136061851</v>
      </c>
      <c r="G202" s="37" t="s">
        <v>561</v>
      </c>
      <c r="H202" s="82"/>
      <c r="I202" s="36" t="s">
        <v>91</v>
      </c>
      <c r="J202" s="241" t="s">
        <v>21</v>
      </c>
      <c r="K202" s="243" t="s">
        <v>665</v>
      </c>
      <c r="L202" s="199">
        <v>609.78836666666666</v>
      </c>
      <c r="M202" s="186"/>
      <c r="N202" s="186"/>
      <c r="O202" s="186"/>
      <c r="P202" s="186"/>
    </row>
    <row r="203" spans="1:16" s="92" customFormat="1" ht="15.75" customHeight="1">
      <c r="A203" s="195">
        <v>45631</v>
      </c>
      <c r="B203" s="219" t="s">
        <v>45</v>
      </c>
      <c r="C203" s="37" t="s">
        <v>66</v>
      </c>
      <c r="D203" s="211" t="s">
        <v>6</v>
      </c>
      <c r="E203" s="204">
        <v>15000</v>
      </c>
      <c r="F203" s="256">
        <f t="shared" si="3"/>
        <v>24.598698204092777</v>
      </c>
      <c r="G203" s="210" t="s">
        <v>475</v>
      </c>
      <c r="H203" s="324"/>
      <c r="I203" s="36" t="s">
        <v>208</v>
      </c>
      <c r="J203" s="241" t="s">
        <v>21</v>
      </c>
      <c r="K203" s="243" t="s">
        <v>665</v>
      </c>
      <c r="L203" s="199">
        <v>609.78836666666666</v>
      </c>
      <c r="M203" s="186"/>
      <c r="N203" s="186"/>
      <c r="O203" s="186"/>
      <c r="P203" s="186"/>
    </row>
    <row r="204" spans="1:16" s="92" customFormat="1" ht="15.75" customHeight="1">
      <c r="A204" s="195">
        <v>45631</v>
      </c>
      <c r="B204" s="219" t="s">
        <v>44</v>
      </c>
      <c r="C204" s="37" t="s">
        <v>66</v>
      </c>
      <c r="D204" s="211" t="s">
        <v>6</v>
      </c>
      <c r="E204" s="204">
        <v>5000</v>
      </c>
      <c r="F204" s="256">
        <f t="shared" si="3"/>
        <v>8.1995660680309257</v>
      </c>
      <c r="G204" s="210" t="s">
        <v>230</v>
      </c>
      <c r="H204" s="82"/>
      <c r="I204" s="36" t="s">
        <v>208</v>
      </c>
      <c r="J204" s="241" t="s">
        <v>21</v>
      </c>
      <c r="K204" s="243" t="s">
        <v>665</v>
      </c>
      <c r="L204" s="199">
        <v>609.78836666666666</v>
      </c>
      <c r="M204" s="186"/>
      <c r="N204" s="186"/>
      <c r="O204" s="186"/>
      <c r="P204" s="186"/>
    </row>
    <row r="205" spans="1:16" s="92" customFormat="1" ht="15.75" customHeight="1">
      <c r="A205" s="195">
        <v>45631</v>
      </c>
      <c r="B205" s="219" t="s">
        <v>43</v>
      </c>
      <c r="C205" s="37" t="s">
        <v>53</v>
      </c>
      <c r="D205" s="211" t="s">
        <v>6</v>
      </c>
      <c r="E205" s="204">
        <v>2000</v>
      </c>
      <c r="F205" s="256">
        <f t="shared" si="3"/>
        <v>3.2798264272123698</v>
      </c>
      <c r="G205" s="210" t="s">
        <v>230</v>
      </c>
      <c r="H205" s="361"/>
      <c r="I205" s="36" t="s">
        <v>208</v>
      </c>
      <c r="J205" s="241" t="s">
        <v>21</v>
      </c>
      <c r="K205" s="243" t="s">
        <v>665</v>
      </c>
      <c r="L205" s="199">
        <v>609.78836666666666</v>
      </c>
      <c r="M205" s="186"/>
      <c r="N205" s="186"/>
      <c r="O205" s="186"/>
      <c r="P205" s="186"/>
    </row>
    <row r="206" spans="1:16" s="92" customFormat="1" ht="15.75" customHeight="1">
      <c r="A206" s="195">
        <v>45631</v>
      </c>
      <c r="B206" s="219" t="s">
        <v>45</v>
      </c>
      <c r="C206" s="37" t="s">
        <v>66</v>
      </c>
      <c r="D206" s="211" t="s">
        <v>6</v>
      </c>
      <c r="E206" s="204">
        <v>15000</v>
      </c>
      <c r="F206" s="256">
        <f t="shared" si="3"/>
        <v>24.598698204092777</v>
      </c>
      <c r="G206" s="210" t="s">
        <v>475</v>
      </c>
      <c r="H206" s="87"/>
      <c r="I206" s="36" t="s">
        <v>208</v>
      </c>
      <c r="J206" s="241" t="s">
        <v>21</v>
      </c>
      <c r="K206" s="243" t="s">
        <v>665</v>
      </c>
      <c r="L206" s="199">
        <v>609.78836666666666</v>
      </c>
      <c r="M206" s="186"/>
      <c r="N206" s="186"/>
      <c r="O206" s="186"/>
      <c r="P206" s="186"/>
    </row>
    <row r="207" spans="1:16" s="92" customFormat="1" ht="15.75" customHeight="1">
      <c r="A207" s="195">
        <v>45631</v>
      </c>
      <c r="B207" s="219" t="s">
        <v>44</v>
      </c>
      <c r="C207" s="37" t="s">
        <v>66</v>
      </c>
      <c r="D207" s="211" t="s">
        <v>6</v>
      </c>
      <c r="E207" s="204">
        <v>5000</v>
      </c>
      <c r="F207" s="256">
        <f t="shared" si="3"/>
        <v>8.1995660680309257</v>
      </c>
      <c r="G207" s="210" t="s">
        <v>230</v>
      </c>
      <c r="H207" s="324"/>
      <c r="I207" s="36" t="s">
        <v>208</v>
      </c>
      <c r="J207" s="241" t="s">
        <v>21</v>
      </c>
      <c r="K207" s="243" t="s">
        <v>665</v>
      </c>
      <c r="L207" s="199">
        <v>609.78836666666666</v>
      </c>
      <c r="M207" s="186"/>
      <c r="N207" s="186"/>
      <c r="O207" s="186"/>
      <c r="P207" s="186"/>
    </row>
    <row r="208" spans="1:16" s="92" customFormat="1" ht="15.75" customHeight="1">
      <c r="A208" s="195">
        <v>45631</v>
      </c>
      <c r="B208" s="219" t="s">
        <v>44</v>
      </c>
      <c r="C208" s="37" t="s">
        <v>66</v>
      </c>
      <c r="D208" s="211" t="s">
        <v>6</v>
      </c>
      <c r="E208" s="204">
        <v>8800</v>
      </c>
      <c r="F208" s="256">
        <f t="shared" si="3"/>
        <v>14.431236279734428</v>
      </c>
      <c r="G208" s="210" t="s">
        <v>230</v>
      </c>
      <c r="H208" s="323"/>
      <c r="I208" s="36" t="s">
        <v>208</v>
      </c>
      <c r="J208" s="241" t="s">
        <v>21</v>
      </c>
      <c r="K208" s="243" t="s">
        <v>665</v>
      </c>
      <c r="L208" s="199">
        <v>609.78836666666666</v>
      </c>
      <c r="M208" s="186"/>
      <c r="N208" s="186"/>
      <c r="O208" s="186"/>
      <c r="P208" s="186"/>
    </row>
    <row r="209" spans="1:16" s="92" customFormat="1" ht="15.75" customHeight="1">
      <c r="A209" s="195">
        <v>45631</v>
      </c>
      <c r="B209" s="219" t="s">
        <v>43</v>
      </c>
      <c r="C209" s="37" t="s">
        <v>53</v>
      </c>
      <c r="D209" s="211" t="s">
        <v>6</v>
      </c>
      <c r="E209" s="204">
        <v>2000</v>
      </c>
      <c r="F209" s="256">
        <f t="shared" si="3"/>
        <v>3.2798264272123698</v>
      </c>
      <c r="G209" s="210" t="s">
        <v>230</v>
      </c>
      <c r="H209" s="87"/>
      <c r="I209" s="38" t="s">
        <v>208</v>
      </c>
      <c r="J209" s="241" t="s">
        <v>21</v>
      </c>
      <c r="K209" s="243" t="s">
        <v>665</v>
      </c>
      <c r="L209" s="199">
        <v>609.78836666666666</v>
      </c>
      <c r="M209" s="186"/>
      <c r="N209" s="186"/>
      <c r="O209" s="186"/>
      <c r="P209" s="186"/>
    </row>
    <row r="210" spans="1:16" s="92" customFormat="1" ht="15.75" customHeight="1">
      <c r="A210" s="195">
        <v>45631</v>
      </c>
      <c r="B210" s="39" t="s">
        <v>43</v>
      </c>
      <c r="C210" s="37" t="s">
        <v>53</v>
      </c>
      <c r="D210" s="211" t="s">
        <v>5</v>
      </c>
      <c r="E210" s="204">
        <v>1500</v>
      </c>
      <c r="F210" s="256">
        <f t="shared" si="3"/>
        <v>2.4598698204092777</v>
      </c>
      <c r="G210" s="37" t="s">
        <v>568</v>
      </c>
      <c r="H210" s="40">
        <v>4</v>
      </c>
      <c r="I210" s="36" t="s">
        <v>220</v>
      </c>
      <c r="J210" s="241" t="s">
        <v>21</v>
      </c>
      <c r="K210" s="243" t="s">
        <v>665</v>
      </c>
      <c r="L210" s="199">
        <v>609.78836666666666</v>
      </c>
      <c r="M210" s="186"/>
      <c r="N210" s="186"/>
      <c r="O210" s="186"/>
      <c r="P210" s="186"/>
    </row>
    <row r="211" spans="1:16" s="92" customFormat="1" ht="15.75" customHeight="1">
      <c r="A211" s="195">
        <v>45631</v>
      </c>
      <c r="B211" s="39" t="s">
        <v>570</v>
      </c>
      <c r="C211" s="37" t="s">
        <v>53</v>
      </c>
      <c r="D211" s="211" t="s">
        <v>5</v>
      </c>
      <c r="E211" s="204">
        <v>4500</v>
      </c>
      <c r="F211" s="256">
        <f t="shared" si="3"/>
        <v>7.3796094612278322</v>
      </c>
      <c r="G211" s="37" t="s">
        <v>568</v>
      </c>
      <c r="H211" s="40">
        <v>4</v>
      </c>
      <c r="I211" s="36" t="s">
        <v>220</v>
      </c>
      <c r="J211" s="241" t="s">
        <v>21</v>
      </c>
      <c r="K211" s="243" t="s">
        <v>665</v>
      </c>
      <c r="L211" s="199">
        <v>609.78836666666666</v>
      </c>
      <c r="M211" s="186"/>
      <c r="N211" s="186"/>
      <c r="O211" s="186"/>
      <c r="P211" s="186"/>
    </row>
    <row r="212" spans="1:16" s="92" customFormat="1" ht="15.75" customHeight="1">
      <c r="A212" s="195">
        <v>45631</v>
      </c>
      <c r="B212" s="39" t="s">
        <v>45</v>
      </c>
      <c r="C212" s="37" t="s">
        <v>66</v>
      </c>
      <c r="D212" s="211" t="s">
        <v>5</v>
      </c>
      <c r="E212" s="204">
        <v>10000</v>
      </c>
      <c r="F212" s="256">
        <f t="shared" si="3"/>
        <v>16.399132136061851</v>
      </c>
      <c r="G212" s="37" t="s">
        <v>569</v>
      </c>
      <c r="H212" s="40">
        <v>4</v>
      </c>
      <c r="I212" s="36" t="s">
        <v>220</v>
      </c>
      <c r="J212" s="241" t="s">
        <v>21</v>
      </c>
      <c r="K212" s="243" t="s">
        <v>665</v>
      </c>
      <c r="L212" s="199">
        <v>609.78836666666666</v>
      </c>
      <c r="M212" s="186"/>
      <c r="N212" s="186"/>
      <c r="O212" s="186"/>
      <c r="P212" s="186"/>
    </row>
    <row r="213" spans="1:16" s="92" customFormat="1" ht="15.75" customHeight="1">
      <c r="A213" s="195">
        <v>45631</v>
      </c>
      <c r="B213" s="39" t="s">
        <v>43</v>
      </c>
      <c r="C213" s="37" t="s">
        <v>53</v>
      </c>
      <c r="D213" s="211" t="s">
        <v>5</v>
      </c>
      <c r="E213" s="204">
        <v>1500</v>
      </c>
      <c r="F213" s="256">
        <f t="shared" si="3"/>
        <v>2.4598698204092777</v>
      </c>
      <c r="G213" s="357" t="s">
        <v>573</v>
      </c>
      <c r="H213" s="40">
        <v>1</v>
      </c>
      <c r="I213" s="36" t="s">
        <v>238</v>
      </c>
      <c r="J213" s="241" t="s">
        <v>21</v>
      </c>
      <c r="K213" s="243" t="s">
        <v>665</v>
      </c>
      <c r="L213" s="199">
        <v>609.78836666666666</v>
      </c>
      <c r="M213" s="186"/>
      <c r="N213" s="186"/>
      <c r="O213" s="186"/>
      <c r="P213" s="186"/>
    </row>
    <row r="214" spans="1:16" s="92" customFormat="1" ht="15.75" customHeight="1">
      <c r="A214" s="195">
        <v>45631</v>
      </c>
      <c r="B214" s="39" t="s">
        <v>44</v>
      </c>
      <c r="C214" s="37" t="s">
        <v>66</v>
      </c>
      <c r="D214" s="211" t="s">
        <v>5</v>
      </c>
      <c r="E214" s="204">
        <v>3000</v>
      </c>
      <c r="F214" s="256">
        <f t="shared" si="3"/>
        <v>4.9197396408185554</v>
      </c>
      <c r="G214" s="357" t="s">
        <v>573</v>
      </c>
      <c r="H214" s="40">
        <v>1</v>
      </c>
      <c r="I214" s="36" t="s">
        <v>238</v>
      </c>
      <c r="J214" s="241" t="s">
        <v>21</v>
      </c>
      <c r="K214" s="243" t="s">
        <v>665</v>
      </c>
      <c r="L214" s="199">
        <v>609.78836666666666</v>
      </c>
      <c r="M214" s="186"/>
      <c r="N214" s="186"/>
      <c r="O214" s="186"/>
      <c r="P214" s="186"/>
    </row>
    <row r="215" spans="1:16" s="92" customFormat="1" ht="15.75" customHeight="1">
      <c r="A215" s="195">
        <v>45631</v>
      </c>
      <c r="B215" s="39" t="s">
        <v>45</v>
      </c>
      <c r="C215" s="37" t="s">
        <v>66</v>
      </c>
      <c r="D215" s="211" t="s">
        <v>5</v>
      </c>
      <c r="E215" s="204">
        <v>10000</v>
      </c>
      <c r="F215" s="256">
        <f t="shared" si="3"/>
        <v>16.399132136061851</v>
      </c>
      <c r="G215" s="357" t="s">
        <v>574</v>
      </c>
      <c r="H215" s="40">
        <v>1</v>
      </c>
      <c r="I215" s="36" t="s">
        <v>238</v>
      </c>
      <c r="J215" s="241" t="s">
        <v>21</v>
      </c>
      <c r="K215" s="243" t="s">
        <v>665</v>
      </c>
      <c r="L215" s="199">
        <v>609.78836666666666</v>
      </c>
      <c r="M215" s="186"/>
      <c r="N215" s="186"/>
      <c r="O215" s="186"/>
      <c r="P215" s="186"/>
    </row>
    <row r="216" spans="1:16" s="92" customFormat="1" ht="15.75" customHeight="1">
      <c r="A216" s="195">
        <v>45631</v>
      </c>
      <c r="B216" s="339" t="s">
        <v>43</v>
      </c>
      <c r="C216" s="348" t="s">
        <v>53</v>
      </c>
      <c r="D216" s="41" t="s">
        <v>7</v>
      </c>
      <c r="E216" s="204">
        <v>3000</v>
      </c>
      <c r="F216" s="256">
        <f t="shared" si="3"/>
        <v>4.9197396408185554</v>
      </c>
      <c r="G216" s="50" t="s">
        <v>616</v>
      </c>
      <c r="H216" s="192"/>
      <c r="I216" s="89" t="s">
        <v>13</v>
      </c>
      <c r="J216" s="241" t="s">
        <v>21</v>
      </c>
      <c r="K216" s="243" t="s">
        <v>665</v>
      </c>
      <c r="L216" s="199">
        <v>609.78836666666666</v>
      </c>
      <c r="M216" s="186"/>
      <c r="N216" s="186"/>
      <c r="O216" s="186"/>
      <c r="P216" s="186"/>
    </row>
    <row r="217" spans="1:16" s="92" customFormat="1" ht="15.75" customHeight="1">
      <c r="A217" s="195">
        <v>45631</v>
      </c>
      <c r="B217" s="345" t="s">
        <v>225</v>
      </c>
      <c r="C217" s="383" t="s">
        <v>229</v>
      </c>
      <c r="D217" s="298" t="s">
        <v>9</v>
      </c>
      <c r="E217" s="204">
        <v>7000</v>
      </c>
      <c r="F217" s="256">
        <f t="shared" si="3"/>
        <v>11.479392495243296</v>
      </c>
      <c r="G217" s="37" t="s">
        <v>228</v>
      </c>
      <c r="H217" s="87"/>
      <c r="I217" s="36" t="s">
        <v>206</v>
      </c>
      <c r="J217" s="241" t="s">
        <v>21</v>
      </c>
      <c r="K217" s="243" t="s">
        <v>665</v>
      </c>
      <c r="L217" s="199">
        <v>609.78836666666666</v>
      </c>
      <c r="M217" s="186"/>
      <c r="N217" s="186"/>
      <c r="O217" s="186"/>
      <c r="P217" s="186"/>
    </row>
    <row r="218" spans="1:16" s="92" customFormat="1" ht="15.75" customHeight="1">
      <c r="A218" s="195">
        <v>45631</v>
      </c>
      <c r="B218" s="345" t="s">
        <v>225</v>
      </c>
      <c r="C218" s="383" t="s">
        <v>229</v>
      </c>
      <c r="D218" s="298" t="s">
        <v>9</v>
      </c>
      <c r="E218" s="204">
        <v>3500</v>
      </c>
      <c r="F218" s="256">
        <f t="shared" si="3"/>
        <v>5.739696247621648</v>
      </c>
      <c r="G218" s="37" t="s">
        <v>228</v>
      </c>
      <c r="H218" s="87"/>
      <c r="I218" s="36" t="s">
        <v>206</v>
      </c>
      <c r="J218" s="241" t="s">
        <v>21</v>
      </c>
      <c r="K218" s="243" t="s">
        <v>665</v>
      </c>
      <c r="L218" s="199">
        <v>609.78836666666666</v>
      </c>
      <c r="M218" s="186"/>
      <c r="N218" s="186"/>
      <c r="O218" s="186"/>
      <c r="P218" s="186"/>
    </row>
    <row r="219" spans="1:16" s="92" customFormat="1" ht="15.75" customHeight="1">
      <c r="A219" s="195">
        <v>45631</v>
      </c>
      <c r="B219" s="345" t="s">
        <v>225</v>
      </c>
      <c r="C219" s="383" t="s">
        <v>229</v>
      </c>
      <c r="D219" s="298" t="s">
        <v>9</v>
      </c>
      <c r="E219" s="204">
        <v>2500</v>
      </c>
      <c r="F219" s="256">
        <f t="shared" si="3"/>
        <v>4.0997830340154628</v>
      </c>
      <c r="G219" s="37" t="s">
        <v>228</v>
      </c>
      <c r="H219" s="322"/>
      <c r="I219" s="36" t="s">
        <v>206</v>
      </c>
      <c r="J219" s="241" t="s">
        <v>21</v>
      </c>
      <c r="K219" s="243" t="s">
        <v>665</v>
      </c>
      <c r="L219" s="199">
        <v>609.78836666666666</v>
      </c>
      <c r="M219" s="186"/>
      <c r="N219" s="186"/>
      <c r="O219" s="186"/>
      <c r="P219" s="186"/>
    </row>
    <row r="220" spans="1:16" s="92" customFormat="1" ht="15.75" customHeight="1">
      <c r="A220" s="195">
        <v>45631</v>
      </c>
      <c r="B220" s="39" t="s">
        <v>597</v>
      </c>
      <c r="C220" s="37" t="s">
        <v>595</v>
      </c>
      <c r="D220" s="41" t="s">
        <v>7</v>
      </c>
      <c r="E220" s="204">
        <v>5000</v>
      </c>
      <c r="F220" s="256">
        <f t="shared" si="3"/>
        <v>8.1995660680309257</v>
      </c>
      <c r="G220" s="50" t="s">
        <v>616</v>
      </c>
      <c r="H220" s="83"/>
      <c r="I220" s="89" t="s">
        <v>13</v>
      </c>
      <c r="J220" s="241" t="s">
        <v>21</v>
      </c>
      <c r="K220" s="243" t="s">
        <v>665</v>
      </c>
      <c r="L220" s="199">
        <v>609.78836666666666</v>
      </c>
      <c r="M220" s="186"/>
      <c r="N220" s="186"/>
      <c r="O220" s="186"/>
      <c r="P220" s="186"/>
    </row>
    <row r="221" spans="1:16" s="92" customFormat="1" ht="15.75" customHeight="1">
      <c r="A221" s="396">
        <v>45632</v>
      </c>
      <c r="B221" s="332" t="s">
        <v>592</v>
      </c>
      <c r="C221" s="37" t="s">
        <v>591</v>
      </c>
      <c r="D221" s="372" t="s">
        <v>8</v>
      </c>
      <c r="E221" s="204">
        <v>540420</v>
      </c>
      <c r="F221" s="256">
        <f t="shared" si="3"/>
        <v>886.24189889705451</v>
      </c>
      <c r="G221" s="328" t="s">
        <v>625</v>
      </c>
      <c r="H221" s="393"/>
      <c r="I221" s="245" t="s">
        <v>15</v>
      </c>
      <c r="J221" s="241" t="s">
        <v>21</v>
      </c>
      <c r="K221" s="243" t="s">
        <v>665</v>
      </c>
      <c r="L221" s="199">
        <v>609.78836666666666</v>
      </c>
      <c r="M221" s="186"/>
      <c r="N221" s="186"/>
      <c r="O221" s="186"/>
      <c r="P221" s="186"/>
    </row>
    <row r="222" spans="1:16" s="92" customFormat="1" ht="15.75" customHeight="1">
      <c r="A222" s="195">
        <v>45632</v>
      </c>
      <c r="B222" s="219" t="s">
        <v>43</v>
      </c>
      <c r="C222" s="37" t="s">
        <v>53</v>
      </c>
      <c r="D222" s="295" t="s">
        <v>8</v>
      </c>
      <c r="E222" s="204">
        <v>2700</v>
      </c>
      <c r="F222" s="256">
        <f t="shared" si="3"/>
        <v>4.4277656767366995</v>
      </c>
      <c r="G222" s="210" t="e">
        <f>#REF!</f>
        <v>#REF!</v>
      </c>
      <c r="H222" s="301"/>
      <c r="I222" s="36" t="e">
        <f>#REF!</f>
        <v>#REF!</v>
      </c>
      <c r="J222" s="241" t="s">
        <v>21</v>
      </c>
      <c r="K222" s="243" t="s">
        <v>665</v>
      </c>
      <c r="L222" s="199">
        <v>609.78836666666666</v>
      </c>
      <c r="M222" s="186"/>
      <c r="N222" s="186"/>
      <c r="O222" s="186"/>
      <c r="P222" s="186"/>
    </row>
    <row r="223" spans="1:16" s="92" customFormat="1" ht="15.75" customHeight="1">
      <c r="A223" s="308">
        <v>45632</v>
      </c>
      <c r="B223" s="174" t="s">
        <v>44</v>
      </c>
      <c r="C223" s="37" t="s">
        <v>66</v>
      </c>
      <c r="D223" s="200" t="s">
        <v>6</v>
      </c>
      <c r="E223" s="204">
        <v>4100</v>
      </c>
      <c r="F223" s="256">
        <f t="shared" si="3"/>
        <v>6.7236441757853589</v>
      </c>
      <c r="G223" s="295" t="s">
        <v>58</v>
      </c>
      <c r="H223" s="325"/>
      <c r="I223" s="36" t="s">
        <v>67</v>
      </c>
      <c r="J223" s="241" t="s">
        <v>21</v>
      </c>
      <c r="K223" s="243" t="s">
        <v>665</v>
      </c>
      <c r="L223" s="199">
        <v>609.78836666666666</v>
      </c>
      <c r="M223" s="186"/>
      <c r="N223" s="186"/>
      <c r="O223" s="186"/>
      <c r="P223" s="186"/>
    </row>
    <row r="224" spans="1:16" s="92" customFormat="1" ht="15.75" customHeight="1">
      <c r="A224" s="308">
        <v>45632</v>
      </c>
      <c r="B224" s="174" t="s">
        <v>43</v>
      </c>
      <c r="C224" s="37" t="s">
        <v>53</v>
      </c>
      <c r="D224" s="211" t="s">
        <v>6</v>
      </c>
      <c r="E224" s="204">
        <v>22500</v>
      </c>
      <c r="F224" s="256">
        <f t="shared" si="3"/>
        <v>36.898047306139162</v>
      </c>
      <c r="G224" s="295" t="s">
        <v>62</v>
      </c>
      <c r="H224" s="325"/>
      <c r="I224" s="36" t="s">
        <v>67</v>
      </c>
      <c r="J224" s="241" t="s">
        <v>21</v>
      </c>
      <c r="K224" s="243" t="s">
        <v>665</v>
      </c>
      <c r="L224" s="199">
        <v>609.78836666666666</v>
      </c>
      <c r="M224" s="186"/>
      <c r="N224" s="186"/>
      <c r="O224" s="186"/>
      <c r="P224" s="186"/>
    </row>
    <row r="225" spans="1:16" s="92" customFormat="1" ht="15.75" customHeight="1">
      <c r="A225" s="308">
        <v>45632</v>
      </c>
      <c r="B225" s="174" t="s">
        <v>43</v>
      </c>
      <c r="C225" s="37" t="s">
        <v>53</v>
      </c>
      <c r="D225" s="211" t="s">
        <v>6</v>
      </c>
      <c r="E225" s="204">
        <v>22500</v>
      </c>
      <c r="F225" s="256">
        <f t="shared" si="3"/>
        <v>36.898047306139162</v>
      </c>
      <c r="G225" s="295" t="s">
        <v>75</v>
      </c>
      <c r="H225" s="325"/>
      <c r="I225" s="38" t="s">
        <v>67</v>
      </c>
      <c r="J225" s="241" t="s">
        <v>21</v>
      </c>
      <c r="K225" s="243" t="s">
        <v>665</v>
      </c>
      <c r="L225" s="199">
        <v>609.78836666666666</v>
      </c>
      <c r="M225" s="186"/>
      <c r="N225" s="186"/>
      <c r="O225" s="186"/>
      <c r="P225" s="186"/>
    </row>
    <row r="226" spans="1:16" s="92" customFormat="1" ht="15.75" customHeight="1">
      <c r="A226" s="308">
        <v>45632</v>
      </c>
      <c r="B226" s="174" t="s">
        <v>43</v>
      </c>
      <c r="C226" s="37" t="s">
        <v>53</v>
      </c>
      <c r="D226" s="211" t="s">
        <v>6</v>
      </c>
      <c r="E226" s="204">
        <v>22500</v>
      </c>
      <c r="F226" s="256">
        <f t="shared" si="3"/>
        <v>36.898047306139162</v>
      </c>
      <c r="G226" s="295" t="s">
        <v>76</v>
      </c>
      <c r="H226" s="325"/>
      <c r="I226" s="36" t="s">
        <v>67</v>
      </c>
      <c r="J226" s="241" t="s">
        <v>21</v>
      </c>
      <c r="K226" s="243" t="s">
        <v>665</v>
      </c>
      <c r="L226" s="199">
        <v>609.78836666666666</v>
      </c>
      <c r="M226" s="186"/>
      <c r="N226" s="186"/>
      <c r="O226" s="186"/>
      <c r="P226" s="186"/>
    </row>
    <row r="227" spans="1:16" s="92" customFormat="1" ht="15.75" customHeight="1">
      <c r="A227" s="308">
        <v>45632</v>
      </c>
      <c r="B227" s="174" t="s">
        <v>43</v>
      </c>
      <c r="C227" s="37" t="s">
        <v>53</v>
      </c>
      <c r="D227" s="211" t="s">
        <v>6</v>
      </c>
      <c r="E227" s="204">
        <v>15000</v>
      </c>
      <c r="F227" s="256">
        <f t="shared" si="3"/>
        <v>24.598698204092777</v>
      </c>
      <c r="G227" s="295" t="s">
        <v>77</v>
      </c>
      <c r="H227" s="325"/>
      <c r="I227" s="36" t="s">
        <v>67</v>
      </c>
      <c r="J227" s="241" t="s">
        <v>21</v>
      </c>
      <c r="K227" s="243" t="s">
        <v>665</v>
      </c>
      <c r="L227" s="199">
        <v>609.78836666666666</v>
      </c>
      <c r="M227" s="186"/>
      <c r="N227" s="186"/>
      <c r="O227" s="186"/>
      <c r="P227" s="186"/>
    </row>
    <row r="228" spans="1:16" s="92" customFormat="1" ht="15.75" customHeight="1">
      <c r="A228" s="308">
        <v>45632</v>
      </c>
      <c r="B228" s="174" t="s">
        <v>43</v>
      </c>
      <c r="C228" s="37" t="s">
        <v>53</v>
      </c>
      <c r="D228" s="211" t="s">
        <v>6</v>
      </c>
      <c r="E228" s="204">
        <v>15000</v>
      </c>
      <c r="F228" s="256">
        <f t="shared" si="3"/>
        <v>24.598698204092777</v>
      </c>
      <c r="G228" s="295" t="s">
        <v>78</v>
      </c>
      <c r="H228" s="325"/>
      <c r="I228" s="36" t="s">
        <v>67</v>
      </c>
      <c r="J228" s="241" t="s">
        <v>21</v>
      </c>
      <c r="K228" s="243" t="s">
        <v>665</v>
      </c>
      <c r="L228" s="199">
        <v>609.78836666666666</v>
      </c>
      <c r="M228" s="186"/>
      <c r="N228" s="186"/>
      <c r="O228" s="186"/>
      <c r="P228" s="186"/>
    </row>
    <row r="229" spans="1:16" s="92" customFormat="1" ht="15.75" customHeight="1">
      <c r="A229" s="308">
        <v>45632</v>
      </c>
      <c r="B229" s="174" t="s">
        <v>43</v>
      </c>
      <c r="C229" s="37" t="s">
        <v>53</v>
      </c>
      <c r="D229" s="200" t="s">
        <v>6</v>
      </c>
      <c r="E229" s="204">
        <v>2000</v>
      </c>
      <c r="F229" s="256">
        <f t="shared" si="3"/>
        <v>3.2798264272123698</v>
      </c>
      <c r="G229" s="295" t="s">
        <v>58</v>
      </c>
      <c r="H229" s="325"/>
      <c r="I229" s="36" t="s">
        <v>67</v>
      </c>
      <c r="J229" s="241" t="s">
        <v>21</v>
      </c>
      <c r="K229" s="243" t="s">
        <v>665</v>
      </c>
      <c r="L229" s="199">
        <v>609.78836666666666</v>
      </c>
      <c r="M229" s="186"/>
      <c r="N229" s="186"/>
      <c r="O229" s="186"/>
      <c r="P229" s="186"/>
    </row>
    <row r="230" spans="1:16" s="92" customFormat="1" ht="15.75" customHeight="1">
      <c r="A230" s="308">
        <v>45632</v>
      </c>
      <c r="B230" s="42" t="s">
        <v>44</v>
      </c>
      <c r="C230" s="37" t="s">
        <v>66</v>
      </c>
      <c r="D230" s="200" t="s">
        <v>6</v>
      </c>
      <c r="E230" s="204">
        <v>5000</v>
      </c>
      <c r="F230" s="256">
        <f t="shared" si="3"/>
        <v>8.1995660680309257</v>
      </c>
      <c r="G230" s="295" t="s">
        <v>58</v>
      </c>
      <c r="H230" s="325"/>
      <c r="I230" s="36" t="s">
        <v>67</v>
      </c>
      <c r="J230" s="241" t="s">
        <v>21</v>
      </c>
      <c r="K230" s="243" t="s">
        <v>665</v>
      </c>
      <c r="L230" s="199">
        <v>609.78836666666666</v>
      </c>
      <c r="M230" s="186"/>
      <c r="N230" s="186"/>
      <c r="O230" s="186"/>
      <c r="P230" s="186"/>
    </row>
    <row r="231" spans="1:16" s="92" customFormat="1" ht="15.75" customHeight="1">
      <c r="A231" s="308">
        <v>45632</v>
      </c>
      <c r="B231" s="179" t="s">
        <v>45</v>
      </c>
      <c r="C231" s="37" t="s">
        <v>66</v>
      </c>
      <c r="D231" s="200" t="s">
        <v>6</v>
      </c>
      <c r="E231" s="204">
        <v>15000</v>
      </c>
      <c r="F231" s="256">
        <f t="shared" si="3"/>
        <v>24.598698204092777</v>
      </c>
      <c r="G231" s="295" t="s">
        <v>61</v>
      </c>
      <c r="H231" s="325"/>
      <c r="I231" s="36" t="s">
        <v>67</v>
      </c>
      <c r="J231" s="241" t="s">
        <v>21</v>
      </c>
      <c r="K231" s="243" t="s">
        <v>665</v>
      </c>
      <c r="L231" s="199">
        <v>609.78836666666666</v>
      </c>
      <c r="M231" s="186"/>
      <c r="N231" s="186"/>
      <c r="O231" s="186"/>
      <c r="P231" s="186"/>
    </row>
    <row r="232" spans="1:16" s="92" customFormat="1" ht="15.75" customHeight="1">
      <c r="A232" s="195">
        <v>45632</v>
      </c>
      <c r="B232" s="219" t="s">
        <v>45</v>
      </c>
      <c r="C232" s="37" t="s">
        <v>66</v>
      </c>
      <c r="D232" s="211" t="s">
        <v>6</v>
      </c>
      <c r="E232" s="204">
        <v>15000</v>
      </c>
      <c r="F232" s="256">
        <f t="shared" si="3"/>
        <v>24.598698204092777</v>
      </c>
      <c r="G232" s="210" t="s">
        <v>240</v>
      </c>
      <c r="H232" s="278"/>
      <c r="I232" s="218" t="s">
        <v>11</v>
      </c>
      <c r="J232" s="241" t="s">
        <v>21</v>
      </c>
      <c r="K232" s="243" t="s">
        <v>665</v>
      </c>
      <c r="L232" s="199">
        <v>609.78836666666666</v>
      </c>
      <c r="M232" s="186"/>
      <c r="N232" s="186"/>
      <c r="O232" s="186"/>
      <c r="P232" s="186"/>
    </row>
    <row r="233" spans="1:16" s="92" customFormat="1" ht="15.75" customHeight="1">
      <c r="A233" s="195">
        <v>45632</v>
      </c>
      <c r="B233" s="219" t="s">
        <v>44</v>
      </c>
      <c r="C233" s="37" t="s">
        <v>66</v>
      </c>
      <c r="D233" s="211" t="s">
        <v>6</v>
      </c>
      <c r="E233" s="204">
        <v>5000</v>
      </c>
      <c r="F233" s="256">
        <f t="shared" si="3"/>
        <v>8.1995660680309257</v>
      </c>
      <c r="G233" s="210" t="s">
        <v>110</v>
      </c>
      <c r="H233" s="278"/>
      <c r="I233" s="218" t="s">
        <v>11</v>
      </c>
      <c r="J233" s="241" t="s">
        <v>21</v>
      </c>
      <c r="K233" s="243" t="s">
        <v>665</v>
      </c>
      <c r="L233" s="199">
        <v>609.78836666666666</v>
      </c>
      <c r="M233" s="186"/>
      <c r="N233" s="186"/>
      <c r="O233" s="186"/>
      <c r="P233" s="186"/>
    </row>
    <row r="234" spans="1:16" s="92" customFormat="1" ht="15.75" customHeight="1">
      <c r="A234" s="195">
        <v>45632</v>
      </c>
      <c r="B234" s="219" t="s">
        <v>43</v>
      </c>
      <c r="C234" s="37" t="s">
        <v>53</v>
      </c>
      <c r="D234" s="211" t="s">
        <v>6</v>
      </c>
      <c r="E234" s="204">
        <v>2000</v>
      </c>
      <c r="F234" s="256">
        <f t="shared" si="3"/>
        <v>3.2798264272123698</v>
      </c>
      <c r="G234" s="210" t="s">
        <v>110</v>
      </c>
      <c r="H234" s="324"/>
      <c r="I234" s="218" t="s">
        <v>11</v>
      </c>
      <c r="J234" s="241" t="s">
        <v>21</v>
      </c>
      <c r="K234" s="243" t="s">
        <v>665</v>
      </c>
      <c r="L234" s="199">
        <v>609.78836666666666</v>
      </c>
      <c r="M234" s="186"/>
      <c r="N234" s="186"/>
      <c r="O234" s="186"/>
      <c r="P234" s="186"/>
    </row>
    <row r="235" spans="1:16" s="92" customFormat="1" ht="15.75" customHeight="1">
      <c r="A235" s="195">
        <v>45632</v>
      </c>
      <c r="B235" s="219" t="s">
        <v>44</v>
      </c>
      <c r="C235" s="37" t="s">
        <v>66</v>
      </c>
      <c r="D235" s="211" t="s">
        <v>6</v>
      </c>
      <c r="E235" s="204">
        <v>4000</v>
      </c>
      <c r="F235" s="256">
        <f t="shared" si="3"/>
        <v>6.5596528544247397</v>
      </c>
      <c r="G235" s="210" t="s">
        <v>110</v>
      </c>
      <c r="H235" s="279"/>
      <c r="I235" s="218" t="s">
        <v>11</v>
      </c>
      <c r="J235" s="241" t="s">
        <v>21</v>
      </c>
      <c r="K235" s="243" t="s">
        <v>665</v>
      </c>
      <c r="L235" s="199">
        <v>609.78836666666666</v>
      </c>
      <c r="M235" s="186"/>
      <c r="N235" s="186"/>
      <c r="O235" s="186"/>
      <c r="P235" s="186"/>
    </row>
    <row r="236" spans="1:16" s="92" customFormat="1" ht="15.75" customHeight="1">
      <c r="A236" s="195">
        <v>45632</v>
      </c>
      <c r="B236" s="281" t="s">
        <v>43</v>
      </c>
      <c r="C236" s="383" t="s">
        <v>53</v>
      </c>
      <c r="D236" s="298" t="s">
        <v>9</v>
      </c>
      <c r="E236" s="204">
        <v>2000</v>
      </c>
      <c r="F236" s="256">
        <f t="shared" si="3"/>
        <v>3.2798264272123698</v>
      </c>
      <c r="G236" s="37" t="s">
        <v>228</v>
      </c>
      <c r="H236" s="324"/>
      <c r="I236" s="36" t="s">
        <v>206</v>
      </c>
      <c r="J236" s="241" t="s">
        <v>21</v>
      </c>
      <c r="K236" s="243" t="s">
        <v>665</v>
      </c>
      <c r="L236" s="199">
        <v>609.78836666666666</v>
      </c>
      <c r="M236" s="186"/>
      <c r="N236" s="186"/>
      <c r="O236" s="186"/>
      <c r="P236" s="186"/>
    </row>
    <row r="237" spans="1:16" s="92" customFormat="1" ht="15.75" customHeight="1">
      <c r="A237" s="195">
        <v>45632</v>
      </c>
      <c r="B237" s="39" t="s">
        <v>45</v>
      </c>
      <c r="C237" s="37" t="s">
        <v>66</v>
      </c>
      <c r="D237" s="211" t="s">
        <v>5</v>
      </c>
      <c r="E237" s="204">
        <v>15000</v>
      </c>
      <c r="F237" s="256">
        <f t="shared" si="3"/>
        <v>24.598698204092777</v>
      </c>
      <c r="G237" s="50" t="s">
        <v>222</v>
      </c>
      <c r="H237" s="324"/>
      <c r="I237" s="89" t="s">
        <v>42</v>
      </c>
      <c r="J237" s="241" t="s">
        <v>21</v>
      </c>
      <c r="K237" s="243" t="s">
        <v>665</v>
      </c>
      <c r="L237" s="199">
        <v>609.78836666666666</v>
      </c>
      <c r="M237" s="186"/>
      <c r="N237" s="186"/>
      <c r="O237" s="186"/>
      <c r="P237" s="186"/>
    </row>
    <row r="238" spans="1:16" s="92" customFormat="1" ht="15.75" customHeight="1">
      <c r="A238" s="195">
        <v>45632</v>
      </c>
      <c r="B238" s="39" t="s">
        <v>532</v>
      </c>
      <c r="C238" s="37" t="s">
        <v>66</v>
      </c>
      <c r="D238" s="211" t="s">
        <v>5</v>
      </c>
      <c r="E238" s="204">
        <v>5000</v>
      </c>
      <c r="F238" s="256">
        <f t="shared" si="3"/>
        <v>8.1995660680309257</v>
      </c>
      <c r="G238" s="50" t="s">
        <v>56</v>
      </c>
      <c r="H238" s="324"/>
      <c r="I238" s="84" t="s">
        <v>42</v>
      </c>
      <c r="J238" s="241" t="s">
        <v>21</v>
      </c>
      <c r="K238" s="243" t="s">
        <v>665</v>
      </c>
      <c r="L238" s="199">
        <v>609.78836666666666</v>
      </c>
      <c r="M238" s="186"/>
      <c r="N238" s="186"/>
      <c r="O238" s="186"/>
      <c r="P238" s="186"/>
    </row>
    <row r="239" spans="1:16" s="92" customFormat="1" ht="15.75" customHeight="1">
      <c r="A239" s="195">
        <v>45632</v>
      </c>
      <c r="B239" s="39" t="s">
        <v>43</v>
      </c>
      <c r="C239" s="37" t="s">
        <v>53</v>
      </c>
      <c r="D239" s="211" t="s">
        <v>5</v>
      </c>
      <c r="E239" s="204">
        <v>2000</v>
      </c>
      <c r="F239" s="256">
        <f t="shared" si="3"/>
        <v>3.2798264272123698</v>
      </c>
      <c r="G239" s="50" t="s">
        <v>56</v>
      </c>
      <c r="H239" s="324"/>
      <c r="I239" s="89" t="s">
        <v>42</v>
      </c>
      <c r="J239" s="241" t="s">
        <v>21</v>
      </c>
      <c r="K239" s="243" t="s">
        <v>665</v>
      </c>
      <c r="L239" s="199">
        <v>609.78836666666666</v>
      </c>
      <c r="M239" s="186"/>
      <c r="N239" s="186"/>
      <c r="O239" s="186"/>
      <c r="P239" s="186"/>
    </row>
    <row r="240" spans="1:16" s="92" customFormat="1" ht="15.75" customHeight="1">
      <c r="A240" s="195">
        <v>45632</v>
      </c>
      <c r="B240" s="345" t="s">
        <v>225</v>
      </c>
      <c r="C240" s="383" t="s">
        <v>229</v>
      </c>
      <c r="D240" s="298" t="s">
        <v>9</v>
      </c>
      <c r="E240" s="204">
        <v>2000</v>
      </c>
      <c r="F240" s="256">
        <f t="shared" si="3"/>
        <v>3.2798264272123698</v>
      </c>
      <c r="G240" s="37" t="s">
        <v>228</v>
      </c>
      <c r="H240" s="87"/>
      <c r="I240" s="36" t="s">
        <v>206</v>
      </c>
      <c r="J240" s="241" t="s">
        <v>21</v>
      </c>
      <c r="K240" s="243" t="s">
        <v>665</v>
      </c>
      <c r="L240" s="199">
        <v>609.78836666666666</v>
      </c>
      <c r="M240" s="186"/>
      <c r="N240" s="186"/>
      <c r="O240" s="186"/>
      <c r="P240" s="186"/>
    </row>
    <row r="241" spans="1:16" s="92" customFormat="1" ht="15.75" customHeight="1">
      <c r="A241" s="195">
        <v>45632</v>
      </c>
      <c r="B241" s="39" t="s">
        <v>45</v>
      </c>
      <c r="C241" s="37" t="s">
        <v>66</v>
      </c>
      <c r="D241" s="211" t="s">
        <v>5</v>
      </c>
      <c r="E241" s="204">
        <v>15000</v>
      </c>
      <c r="F241" s="256">
        <f t="shared" si="3"/>
        <v>24.598698204092777</v>
      </c>
      <c r="G241" s="253" t="s">
        <v>223</v>
      </c>
      <c r="H241" s="82"/>
      <c r="I241" s="89" t="s">
        <v>42</v>
      </c>
      <c r="J241" s="241" t="s">
        <v>21</v>
      </c>
      <c r="K241" s="243" t="s">
        <v>665</v>
      </c>
      <c r="L241" s="199">
        <v>609.78836666666666</v>
      </c>
      <c r="M241" s="186"/>
      <c r="N241" s="186"/>
      <c r="O241" s="186"/>
      <c r="P241" s="186"/>
    </row>
    <row r="242" spans="1:16" s="92" customFormat="1" ht="15.75" customHeight="1">
      <c r="A242" s="195">
        <v>45632</v>
      </c>
      <c r="B242" s="39" t="s">
        <v>43</v>
      </c>
      <c r="C242" s="37" t="s">
        <v>53</v>
      </c>
      <c r="D242" s="211" t="s">
        <v>5</v>
      </c>
      <c r="E242" s="204">
        <v>3000</v>
      </c>
      <c r="F242" s="256">
        <f t="shared" si="3"/>
        <v>4.9197396408185554</v>
      </c>
      <c r="G242" s="50" t="s">
        <v>56</v>
      </c>
      <c r="H242" s="325"/>
      <c r="I242" s="89" t="s">
        <v>42</v>
      </c>
      <c r="J242" s="241" t="s">
        <v>21</v>
      </c>
      <c r="K242" s="243" t="s">
        <v>665</v>
      </c>
      <c r="L242" s="199">
        <v>609.78836666666666</v>
      </c>
      <c r="M242" s="186"/>
      <c r="N242" s="186"/>
      <c r="O242" s="186"/>
      <c r="P242" s="186"/>
    </row>
    <row r="243" spans="1:16" s="92" customFormat="1" ht="15.75" customHeight="1">
      <c r="A243" s="195">
        <v>45632</v>
      </c>
      <c r="B243" s="219" t="s">
        <v>43</v>
      </c>
      <c r="C243" s="37" t="s">
        <v>53</v>
      </c>
      <c r="D243" s="211" t="s">
        <v>5</v>
      </c>
      <c r="E243" s="204">
        <v>3500</v>
      </c>
      <c r="F243" s="256">
        <f t="shared" si="3"/>
        <v>5.739696247621648</v>
      </c>
      <c r="G243" s="300" t="s">
        <v>212</v>
      </c>
      <c r="H243" s="300">
        <v>1</v>
      </c>
      <c r="I243" s="34" t="s">
        <v>24</v>
      </c>
      <c r="J243" s="241" t="s">
        <v>21</v>
      </c>
      <c r="K243" s="243" t="s">
        <v>665</v>
      </c>
      <c r="L243" s="199">
        <v>609.78836666666666</v>
      </c>
      <c r="M243" s="186"/>
      <c r="N243" s="186"/>
      <c r="O243" s="186"/>
      <c r="P243" s="186"/>
    </row>
    <row r="244" spans="1:16" s="92" customFormat="1" ht="15.75" customHeight="1">
      <c r="A244" s="195">
        <v>45632</v>
      </c>
      <c r="B244" s="219" t="s">
        <v>44</v>
      </c>
      <c r="C244" s="37" t="s">
        <v>66</v>
      </c>
      <c r="D244" s="291" t="s">
        <v>5</v>
      </c>
      <c r="E244" s="204">
        <v>5000</v>
      </c>
      <c r="F244" s="256">
        <f t="shared" si="3"/>
        <v>8.1995660680309257</v>
      </c>
      <c r="G244" s="300" t="s">
        <v>212</v>
      </c>
      <c r="H244" s="300">
        <v>1</v>
      </c>
      <c r="I244" s="34" t="s">
        <v>24</v>
      </c>
      <c r="J244" s="241" t="s">
        <v>21</v>
      </c>
      <c r="K244" s="243" t="s">
        <v>665</v>
      </c>
      <c r="L244" s="199">
        <v>609.78836666666666</v>
      </c>
      <c r="M244" s="186"/>
      <c r="N244" s="186"/>
      <c r="O244" s="186"/>
      <c r="P244" s="186"/>
    </row>
    <row r="245" spans="1:16" s="92" customFormat="1" ht="15.75" customHeight="1">
      <c r="A245" s="195">
        <v>45632</v>
      </c>
      <c r="B245" s="219" t="s">
        <v>45</v>
      </c>
      <c r="C245" s="37" t="s">
        <v>66</v>
      </c>
      <c r="D245" s="291" t="s">
        <v>5</v>
      </c>
      <c r="E245" s="204">
        <v>15000</v>
      </c>
      <c r="F245" s="256">
        <f t="shared" si="3"/>
        <v>24.598698204092777</v>
      </c>
      <c r="G245" s="300" t="s">
        <v>246</v>
      </c>
      <c r="H245" s="300">
        <v>1</v>
      </c>
      <c r="I245" s="34" t="s">
        <v>24</v>
      </c>
      <c r="J245" s="241" t="s">
        <v>21</v>
      </c>
      <c r="K245" s="243" t="s">
        <v>665</v>
      </c>
      <c r="L245" s="199">
        <v>609.78836666666666</v>
      </c>
      <c r="M245" s="186"/>
      <c r="N245" s="186"/>
      <c r="O245" s="186"/>
      <c r="P245" s="186"/>
    </row>
    <row r="246" spans="1:16" s="92" customFormat="1" ht="15.75" customHeight="1">
      <c r="A246" s="195">
        <v>45632</v>
      </c>
      <c r="B246" s="219" t="s">
        <v>45</v>
      </c>
      <c r="C246" s="37" t="s">
        <v>66</v>
      </c>
      <c r="D246" s="291" t="s">
        <v>5</v>
      </c>
      <c r="E246" s="204">
        <v>15000</v>
      </c>
      <c r="F246" s="256">
        <f t="shared" si="3"/>
        <v>24.598698204092777</v>
      </c>
      <c r="G246" s="300" t="s">
        <v>537</v>
      </c>
      <c r="H246" s="300">
        <v>1</v>
      </c>
      <c r="I246" s="34" t="s">
        <v>24</v>
      </c>
      <c r="J246" s="241" t="s">
        <v>21</v>
      </c>
      <c r="K246" s="243" t="s">
        <v>665</v>
      </c>
      <c r="L246" s="199">
        <v>609.78836666666666</v>
      </c>
      <c r="M246" s="186"/>
      <c r="N246" s="186"/>
      <c r="O246" s="186"/>
      <c r="P246" s="186"/>
    </row>
    <row r="247" spans="1:16" s="92" customFormat="1" ht="15.75" customHeight="1">
      <c r="A247" s="195">
        <v>45632</v>
      </c>
      <c r="B247" s="219" t="s">
        <v>631</v>
      </c>
      <c r="C247" s="37" t="s">
        <v>214</v>
      </c>
      <c r="D247" s="291" t="s">
        <v>5</v>
      </c>
      <c r="E247" s="204">
        <v>3000</v>
      </c>
      <c r="F247" s="256">
        <f t="shared" si="3"/>
        <v>4.9197396408185554</v>
      </c>
      <c r="G247" s="300" t="s">
        <v>212</v>
      </c>
      <c r="H247" s="300">
        <v>1</v>
      </c>
      <c r="I247" s="34" t="s">
        <v>24</v>
      </c>
      <c r="J247" s="241" t="s">
        <v>21</v>
      </c>
      <c r="K247" s="243" t="s">
        <v>665</v>
      </c>
      <c r="L247" s="199">
        <v>609.78836666666666</v>
      </c>
      <c r="M247" s="186"/>
      <c r="N247" s="186"/>
      <c r="O247" s="186"/>
      <c r="P247" s="186"/>
    </row>
    <row r="248" spans="1:16" s="92" customFormat="1" ht="15.75" customHeight="1">
      <c r="A248" s="195">
        <v>45632</v>
      </c>
      <c r="B248" s="219" t="s">
        <v>43</v>
      </c>
      <c r="C248" s="37" t="s">
        <v>53</v>
      </c>
      <c r="D248" s="291" t="s">
        <v>6</v>
      </c>
      <c r="E248" s="204">
        <v>2000</v>
      </c>
      <c r="F248" s="256">
        <f t="shared" si="3"/>
        <v>3.2798264272123698</v>
      </c>
      <c r="G248" s="210" t="s">
        <v>82</v>
      </c>
      <c r="H248" s="87"/>
      <c r="I248" s="218" t="s">
        <v>54</v>
      </c>
      <c r="J248" s="241" t="s">
        <v>21</v>
      </c>
      <c r="K248" s="243" t="s">
        <v>665</v>
      </c>
      <c r="L248" s="199">
        <v>609.78836666666666</v>
      </c>
      <c r="M248" s="186"/>
      <c r="N248" s="186"/>
      <c r="O248" s="186"/>
      <c r="P248" s="186"/>
    </row>
    <row r="249" spans="1:16" s="92" customFormat="1" ht="15.75" customHeight="1">
      <c r="A249" s="195">
        <v>45632</v>
      </c>
      <c r="B249" s="219" t="s">
        <v>44</v>
      </c>
      <c r="C249" s="37" t="s">
        <v>66</v>
      </c>
      <c r="D249" s="291" t="s">
        <v>6</v>
      </c>
      <c r="E249" s="204">
        <v>5000</v>
      </c>
      <c r="F249" s="256">
        <f t="shared" si="3"/>
        <v>8.1995660680309257</v>
      </c>
      <c r="G249" s="210" t="s">
        <v>82</v>
      </c>
      <c r="H249" s="87"/>
      <c r="I249" s="218" t="s">
        <v>54</v>
      </c>
      <c r="J249" s="241" t="s">
        <v>21</v>
      </c>
      <c r="K249" s="243" t="s">
        <v>665</v>
      </c>
      <c r="L249" s="199">
        <v>609.78836666666666</v>
      </c>
      <c r="M249" s="186"/>
      <c r="N249" s="186"/>
      <c r="O249" s="186"/>
      <c r="P249" s="186"/>
    </row>
    <row r="250" spans="1:16" s="92" customFormat="1" ht="15.75" customHeight="1">
      <c r="A250" s="195">
        <v>45632</v>
      </c>
      <c r="B250" s="219" t="s">
        <v>44</v>
      </c>
      <c r="C250" s="37" t="s">
        <v>66</v>
      </c>
      <c r="D250" s="291" t="s">
        <v>6</v>
      </c>
      <c r="E250" s="204">
        <v>4000</v>
      </c>
      <c r="F250" s="256">
        <f t="shared" si="3"/>
        <v>6.5596528544247397</v>
      </c>
      <c r="G250" s="210" t="s">
        <v>82</v>
      </c>
      <c r="H250" s="87"/>
      <c r="I250" s="218" t="s">
        <v>54</v>
      </c>
      <c r="J250" s="241" t="s">
        <v>21</v>
      </c>
      <c r="K250" s="243" t="s">
        <v>665</v>
      </c>
      <c r="L250" s="199">
        <v>609.78836666666666</v>
      </c>
      <c r="M250" s="186"/>
      <c r="N250" s="186"/>
      <c r="O250" s="186"/>
      <c r="P250" s="186"/>
    </row>
    <row r="251" spans="1:16" s="92" customFormat="1" ht="15.75" customHeight="1">
      <c r="A251" s="195">
        <v>45632</v>
      </c>
      <c r="B251" s="219" t="s">
        <v>45</v>
      </c>
      <c r="C251" s="37" t="s">
        <v>66</v>
      </c>
      <c r="D251" s="291" t="s">
        <v>6</v>
      </c>
      <c r="E251" s="204">
        <v>15000</v>
      </c>
      <c r="F251" s="256">
        <f t="shared" si="3"/>
        <v>24.598698204092777</v>
      </c>
      <c r="G251" s="210" t="s">
        <v>254</v>
      </c>
      <c r="H251" s="87"/>
      <c r="I251" s="218" t="s">
        <v>54</v>
      </c>
      <c r="J251" s="241" t="s">
        <v>21</v>
      </c>
      <c r="K251" s="243" t="s">
        <v>665</v>
      </c>
      <c r="L251" s="199">
        <v>609.78836666666666</v>
      </c>
      <c r="M251" s="186"/>
      <c r="N251" s="186"/>
      <c r="O251" s="186"/>
      <c r="P251" s="186"/>
    </row>
    <row r="252" spans="1:16" s="92" customFormat="1" ht="15.75" customHeight="1">
      <c r="A252" s="195">
        <v>45632</v>
      </c>
      <c r="B252" s="39" t="s">
        <v>564</v>
      </c>
      <c r="C252" s="37" t="s">
        <v>53</v>
      </c>
      <c r="D252" s="291" t="s">
        <v>5</v>
      </c>
      <c r="E252" s="204">
        <v>5000</v>
      </c>
      <c r="F252" s="256">
        <f t="shared" si="3"/>
        <v>8.1995660680309257</v>
      </c>
      <c r="G252" s="37" t="s">
        <v>560</v>
      </c>
      <c r="H252" s="376"/>
      <c r="I252" s="36" t="s">
        <v>91</v>
      </c>
      <c r="J252" s="241" t="s">
        <v>21</v>
      </c>
      <c r="K252" s="243" t="s">
        <v>665</v>
      </c>
      <c r="L252" s="199">
        <v>609.78836666666666</v>
      </c>
      <c r="M252" s="186"/>
      <c r="N252" s="186"/>
      <c r="O252" s="186"/>
      <c r="P252" s="186"/>
    </row>
    <row r="253" spans="1:16" s="92" customFormat="1" ht="15.75" customHeight="1">
      <c r="A253" s="195">
        <v>45632</v>
      </c>
      <c r="B253" s="39" t="s">
        <v>43</v>
      </c>
      <c r="C253" s="37" t="s">
        <v>53</v>
      </c>
      <c r="D253" s="291" t="s">
        <v>5</v>
      </c>
      <c r="E253" s="204">
        <v>2000</v>
      </c>
      <c r="F253" s="256">
        <f t="shared" si="3"/>
        <v>3.2798264272123698</v>
      </c>
      <c r="G253" s="37" t="s">
        <v>560</v>
      </c>
      <c r="H253" s="376"/>
      <c r="I253" s="36" t="s">
        <v>91</v>
      </c>
      <c r="J253" s="241" t="s">
        <v>21</v>
      </c>
      <c r="K253" s="243" t="s">
        <v>665</v>
      </c>
      <c r="L253" s="199">
        <v>609.78836666666666</v>
      </c>
      <c r="M253" s="186"/>
      <c r="N253" s="186"/>
      <c r="O253" s="186"/>
      <c r="P253" s="186"/>
    </row>
    <row r="254" spans="1:16" s="92" customFormat="1" ht="15.75" customHeight="1">
      <c r="A254" s="195">
        <v>45632</v>
      </c>
      <c r="B254" s="39" t="s">
        <v>44</v>
      </c>
      <c r="C254" s="37" t="s">
        <v>66</v>
      </c>
      <c r="D254" s="291" t="s">
        <v>5</v>
      </c>
      <c r="E254" s="204">
        <v>5000</v>
      </c>
      <c r="F254" s="256">
        <f t="shared" si="3"/>
        <v>8.1995660680309257</v>
      </c>
      <c r="G254" s="37" t="s">
        <v>560</v>
      </c>
      <c r="H254" s="376"/>
      <c r="I254" s="36" t="s">
        <v>91</v>
      </c>
      <c r="J254" s="241" t="s">
        <v>21</v>
      </c>
      <c r="K254" s="243" t="s">
        <v>665</v>
      </c>
      <c r="L254" s="199">
        <v>609.78836666666666</v>
      </c>
      <c r="M254" s="186"/>
      <c r="N254" s="186"/>
      <c r="O254" s="186"/>
      <c r="P254" s="186"/>
    </row>
    <row r="255" spans="1:16" s="92" customFormat="1" ht="15.75" customHeight="1">
      <c r="A255" s="195">
        <v>45632</v>
      </c>
      <c r="B255" s="39" t="s">
        <v>43</v>
      </c>
      <c r="C255" s="37" t="s">
        <v>53</v>
      </c>
      <c r="D255" s="291" t="s">
        <v>5</v>
      </c>
      <c r="E255" s="204">
        <v>1500</v>
      </c>
      <c r="F255" s="256">
        <f t="shared" si="3"/>
        <v>2.4598698204092777</v>
      </c>
      <c r="G255" s="37" t="s">
        <v>568</v>
      </c>
      <c r="H255" s="40">
        <v>4</v>
      </c>
      <c r="I255" s="36" t="s">
        <v>220</v>
      </c>
      <c r="J255" s="241" t="s">
        <v>21</v>
      </c>
      <c r="K255" s="243" t="s">
        <v>665</v>
      </c>
      <c r="L255" s="199">
        <v>609.78836666666666</v>
      </c>
      <c r="M255" s="186"/>
      <c r="N255" s="186"/>
      <c r="O255" s="186"/>
      <c r="P255" s="186"/>
    </row>
    <row r="256" spans="1:16" s="92" customFormat="1" ht="15.75" customHeight="1">
      <c r="A256" s="195">
        <v>45632</v>
      </c>
      <c r="B256" s="39" t="s">
        <v>44</v>
      </c>
      <c r="C256" s="37" t="s">
        <v>66</v>
      </c>
      <c r="D256" s="291" t="s">
        <v>5</v>
      </c>
      <c r="E256" s="204">
        <v>3000</v>
      </c>
      <c r="F256" s="256">
        <f t="shared" si="3"/>
        <v>4.9197396408185554</v>
      </c>
      <c r="G256" s="37" t="s">
        <v>568</v>
      </c>
      <c r="H256" s="40">
        <v>4</v>
      </c>
      <c r="I256" s="36" t="s">
        <v>220</v>
      </c>
      <c r="J256" s="241" t="s">
        <v>21</v>
      </c>
      <c r="K256" s="243" t="s">
        <v>665</v>
      </c>
      <c r="L256" s="199">
        <v>609.78836666666666</v>
      </c>
      <c r="M256" s="186"/>
      <c r="N256" s="186"/>
      <c r="O256" s="186"/>
      <c r="P256" s="186"/>
    </row>
    <row r="257" spans="1:16" s="92" customFormat="1" ht="15.75" customHeight="1">
      <c r="A257" s="195">
        <v>45632</v>
      </c>
      <c r="B257" s="39" t="s">
        <v>237</v>
      </c>
      <c r="C257" s="37" t="s">
        <v>53</v>
      </c>
      <c r="D257" s="291" t="s">
        <v>5</v>
      </c>
      <c r="E257" s="204">
        <v>7000</v>
      </c>
      <c r="F257" s="256">
        <f t="shared" si="3"/>
        <v>11.479392495243296</v>
      </c>
      <c r="G257" s="37" t="s">
        <v>571</v>
      </c>
      <c r="H257" s="40">
        <v>4</v>
      </c>
      <c r="I257" s="36" t="s">
        <v>220</v>
      </c>
      <c r="J257" s="241" t="s">
        <v>21</v>
      </c>
      <c r="K257" s="243" t="s">
        <v>665</v>
      </c>
      <c r="L257" s="199">
        <v>609.78836666666666</v>
      </c>
      <c r="M257" s="186"/>
      <c r="N257" s="186"/>
      <c r="O257" s="186"/>
      <c r="P257" s="186"/>
    </row>
    <row r="258" spans="1:16" s="92" customFormat="1" ht="15.75" customHeight="1">
      <c r="A258" s="195">
        <v>45632</v>
      </c>
      <c r="B258" s="39" t="s">
        <v>43</v>
      </c>
      <c r="C258" s="37" t="s">
        <v>53</v>
      </c>
      <c r="D258" s="291" t="s">
        <v>5</v>
      </c>
      <c r="E258" s="204">
        <v>1500</v>
      </c>
      <c r="F258" s="256">
        <f t="shared" ref="F258:F321" si="4">E258/L258</f>
        <v>2.4598698204092777</v>
      </c>
      <c r="G258" s="357" t="s">
        <v>573</v>
      </c>
      <c r="H258" s="40">
        <v>1</v>
      </c>
      <c r="I258" s="36" t="s">
        <v>238</v>
      </c>
      <c r="J258" s="241" t="s">
        <v>21</v>
      </c>
      <c r="K258" s="243" t="s">
        <v>665</v>
      </c>
      <c r="L258" s="199">
        <v>609.78836666666666</v>
      </c>
      <c r="M258" s="186"/>
      <c r="N258" s="186"/>
      <c r="O258" s="186"/>
      <c r="P258" s="186"/>
    </row>
    <row r="259" spans="1:16" s="92" customFormat="1" ht="15.75" customHeight="1">
      <c r="A259" s="195">
        <v>45632</v>
      </c>
      <c r="B259" s="39" t="s">
        <v>44</v>
      </c>
      <c r="C259" s="37" t="s">
        <v>66</v>
      </c>
      <c r="D259" s="291" t="s">
        <v>5</v>
      </c>
      <c r="E259" s="204">
        <v>3000</v>
      </c>
      <c r="F259" s="256">
        <f t="shared" si="4"/>
        <v>4.9197396408185554</v>
      </c>
      <c r="G259" s="357" t="s">
        <v>573</v>
      </c>
      <c r="H259" s="40">
        <v>1</v>
      </c>
      <c r="I259" s="36" t="s">
        <v>238</v>
      </c>
      <c r="J259" s="241" t="s">
        <v>21</v>
      </c>
      <c r="K259" s="243" t="s">
        <v>665</v>
      </c>
      <c r="L259" s="199">
        <v>609.78836666666666</v>
      </c>
      <c r="M259" s="186"/>
      <c r="N259" s="186"/>
      <c r="O259" s="186"/>
      <c r="P259" s="186"/>
    </row>
    <row r="260" spans="1:16" s="92" customFormat="1" ht="15.75" customHeight="1">
      <c r="A260" s="195">
        <v>45632</v>
      </c>
      <c r="B260" s="39" t="s">
        <v>45</v>
      </c>
      <c r="C260" s="37" t="s">
        <v>66</v>
      </c>
      <c r="D260" s="291" t="s">
        <v>5</v>
      </c>
      <c r="E260" s="204">
        <v>10000</v>
      </c>
      <c r="F260" s="256">
        <f t="shared" si="4"/>
        <v>16.399132136061851</v>
      </c>
      <c r="G260" s="357" t="s">
        <v>575</v>
      </c>
      <c r="H260" s="40">
        <v>1</v>
      </c>
      <c r="I260" s="36" t="s">
        <v>238</v>
      </c>
      <c r="J260" s="241" t="s">
        <v>21</v>
      </c>
      <c r="K260" s="243" t="s">
        <v>665</v>
      </c>
      <c r="L260" s="199">
        <v>609.78836666666666</v>
      </c>
      <c r="M260" s="186"/>
      <c r="N260" s="186"/>
      <c r="O260" s="186"/>
      <c r="P260" s="186"/>
    </row>
    <row r="261" spans="1:16" s="92" customFormat="1" ht="15.75" customHeight="1">
      <c r="A261" s="195">
        <v>45632</v>
      </c>
      <c r="B261" s="39" t="s">
        <v>631</v>
      </c>
      <c r="C261" s="37" t="s">
        <v>214</v>
      </c>
      <c r="D261" s="291" t="s">
        <v>5</v>
      </c>
      <c r="E261" s="204">
        <v>3000</v>
      </c>
      <c r="F261" s="256">
        <f t="shared" si="4"/>
        <v>4.9197396408185554</v>
      </c>
      <c r="G261" s="357" t="s">
        <v>573</v>
      </c>
      <c r="H261" s="40">
        <v>1</v>
      </c>
      <c r="I261" s="36" t="s">
        <v>238</v>
      </c>
      <c r="J261" s="241" t="s">
        <v>21</v>
      </c>
      <c r="K261" s="243" t="s">
        <v>665</v>
      </c>
      <c r="L261" s="199">
        <v>609.78836666666666</v>
      </c>
      <c r="M261" s="186"/>
      <c r="N261" s="186"/>
      <c r="O261" s="186"/>
      <c r="P261" s="186"/>
    </row>
    <row r="262" spans="1:16" s="92" customFormat="1" ht="15.75" customHeight="1">
      <c r="A262" s="195">
        <v>45632</v>
      </c>
      <c r="B262" s="339" t="s">
        <v>43</v>
      </c>
      <c r="C262" s="348" t="s">
        <v>53</v>
      </c>
      <c r="D262" s="190" t="s">
        <v>7</v>
      </c>
      <c r="E262" s="204">
        <v>3000</v>
      </c>
      <c r="F262" s="256">
        <f t="shared" si="4"/>
        <v>4.9197396408185554</v>
      </c>
      <c r="G262" s="50" t="s">
        <v>616</v>
      </c>
      <c r="H262" s="192"/>
      <c r="I262" s="89" t="s">
        <v>13</v>
      </c>
      <c r="J262" s="241" t="s">
        <v>21</v>
      </c>
      <c r="K262" s="243" t="s">
        <v>665</v>
      </c>
      <c r="L262" s="199">
        <v>609.78836666666666</v>
      </c>
      <c r="M262" s="186"/>
      <c r="N262" s="186"/>
      <c r="O262" s="186"/>
      <c r="P262" s="186"/>
    </row>
    <row r="263" spans="1:16" s="92" customFormat="1" ht="15.75" customHeight="1">
      <c r="A263" s="195">
        <v>45632</v>
      </c>
      <c r="B263" s="39" t="s">
        <v>598</v>
      </c>
      <c r="C263" s="37" t="s">
        <v>595</v>
      </c>
      <c r="D263" s="190" t="s">
        <v>7</v>
      </c>
      <c r="E263" s="204">
        <v>10000</v>
      </c>
      <c r="F263" s="256">
        <f t="shared" si="4"/>
        <v>16.399132136061851</v>
      </c>
      <c r="G263" s="50" t="s">
        <v>616</v>
      </c>
      <c r="H263" s="87"/>
      <c r="I263" s="89" t="s">
        <v>13</v>
      </c>
      <c r="J263" s="241" t="s">
        <v>21</v>
      </c>
      <c r="K263" s="243" t="s">
        <v>665</v>
      </c>
      <c r="L263" s="199">
        <v>609.78836666666666</v>
      </c>
      <c r="M263" s="186"/>
      <c r="N263" s="186"/>
      <c r="O263" s="186"/>
      <c r="P263" s="186"/>
    </row>
    <row r="264" spans="1:16" s="92" customFormat="1" ht="15.75" customHeight="1">
      <c r="A264" s="195">
        <v>45633</v>
      </c>
      <c r="B264" s="219" t="s">
        <v>43</v>
      </c>
      <c r="C264" s="37" t="s">
        <v>53</v>
      </c>
      <c r="D264" s="313" t="s">
        <v>8</v>
      </c>
      <c r="E264" s="204">
        <v>2700</v>
      </c>
      <c r="F264" s="256">
        <f t="shared" si="4"/>
        <v>4.4277656767366995</v>
      </c>
      <c r="G264" s="210" t="e">
        <f>#REF!</f>
        <v>#REF!</v>
      </c>
      <c r="H264" s="301"/>
      <c r="I264" s="36" t="e">
        <f>#REF!</f>
        <v>#REF!</v>
      </c>
      <c r="J264" s="241" t="s">
        <v>21</v>
      </c>
      <c r="K264" s="243" t="s">
        <v>665</v>
      </c>
      <c r="L264" s="199">
        <v>609.78836666666666</v>
      </c>
      <c r="M264" s="186"/>
      <c r="N264" s="186"/>
      <c r="O264" s="186"/>
      <c r="P264" s="186"/>
    </row>
    <row r="265" spans="1:16" s="92" customFormat="1" ht="15.75" customHeight="1">
      <c r="A265" s="308">
        <v>45633</v>
      </c>
      <c r="B265" s="174" t="s">
        <v>43</v>
      </c>
      <c r="C265" s="37" t="s">
        <v>53</v>
      </c>
      <c r="D265" s="291" t="s">
        <v>6</v>
      </c>
      <c r="E265" s="204">
        <v>6000</v>
      </c>
      <c r="F265" s="256">
        <f t="shared" si="4"/>
        <v>9.8394792816371108</v>
      </c>
      <c r="G265" s="295" t="s">
        <v>79</v>
      </c>
      <c r="H265" s="325"/>
      <c r="I265" s="36" t="s">
        <v>67</v>
      </c>
      <c r="J265" s="241" t="s">
        <v>21</v>
      </c>
      <c r="K265" s="243" t="s">
        <v>665</v>
      </c>
      <c r="L265" s="199">
        <v>609.78836666666666</v>
      </c>
      <c r="M265" s="186"/>
      <c r="N265" s="186"/>
      <c r="O265" s="186"/>
      <c r="P265" s="186"/>
    </row>
    <row r="266" spans="1:16" s="92" customFormat="1" ht="15.75" customHeight="1">
      <c r="A266" s="308">
        <v>45633</v>
      </c>
      <c r="B266" s="174" t="s">
        <v>43</v>
      </c>
      <c r="C266" s="37" t="s">
        <v>53</v>
      </c>
      <c r="D266" s="291" t="s">
        <v>6</v>
      </c>
      <c r="E266" s="204">
        <v>6000</v>
      </c>
      <c r="F266" s="256">
        <f t="shared" si="4"/>
        <v>9.8394792816371108</v>
      </c>
      <c r="G266" s="295" t="s">
        <v>80</v>
      </c>
      <c r="H266" s="325"/>
      <c r="I266" s="36" t="s">
        <v>67</v>
      </c>
      <c r="J266" s="241" t="s">
        <v>21</v>
      </c>
      <c r="K266" s="243" t="s">
        <v>665</v>
      </c>
      <c r="L266" s="199">
        <v>609.78836666666666</v>
      </c>
      <c r="M266" s="186"/>
      <c r="N266" s="186"/>
      <c r="O266" s="186"/>
      <c r="P266" s="186"/>
    </row>
    <row r="267" spans="1:16" s="92" customFormat="1" ht="15.75" customHeight="1">
      <c r="A267" s="308">
        <v>45633</v>
      </c>
      <c r="B267" s="174" t="s">
        <v>44</v>
      </c>
      <c r="C267" s="37" t="s">
        <v>66</v>
      </c>
      <c r="D267" s="291" t="s">
        <v>6</v>
      </c>
      <c r="E267" s="204">
        <v>1600</v>
      </c>
      <c r="F267" s="256">
        <f t="shared" si="4"/>
        <v>2.623861141769896</v>
      </c>
      <c r="G267" s="295" t="s">
        <v>58</v>
      </c>
      <c r="H267" s="325"/>
      <c r="I267" s="36" t="s">
        <v>67</v>
      </c>
      <c r="J267" s="241" t="s">
        <v>21</v>
      </c>
      <c r="K267" s="243" t="s">
        <v>665</v>
      </c>
      <c r="L267" s="199">
        <v>609.78836666666666</v>
      </c>
      <c r="M267" s="186"/>
      <c r="N267" s="186"/>
      <c r="O267" s="186"/>
      <c r="P267" s="186"/>
    </row>
    <row r="268" spans="1:16" s="92" customFormat="1" ht="15.75" customHeight="1">
      <c r="A268" s="308">
        <v>45633</v>
      </c>
      <c r="B268" s="42" t="s">
        <v>43</v>
      </c>
      <c r="C268" s="37" t="s">
        <v>53</v>
      </c>
      <c r="D268" s="355" t="s">
        <v>6</v>
      </c>
      <c r="E268" s="204">
        <v>2000</v>
      </c>
      <c r="F268" s="256">
        <f t="shared" si="4"/>
        <v>3.2798264272123698</v>
      </c>
      <c r="G268" s="295" t="s">
        <v>58</v>
      </c>
      <c r="H268" s="325"/>
      <c r="I268" s="36" t="s">
        <v>67</v>
      </c>
      <c r="J268" s="241" t="s">
        <v>21</v>
      </c>
      <c r="K268" s="243" t="s">
        <v>665</v>
      </c>
      <c r="L268" s="199">
        <v>609.78836666666666</v>
      </c>
      <c r="M268" s="186"/>
      <c r="N268" s="186"/>
      <c r="O268" s="186"/>
      <c r="P268" s="186"/>
    </row>
    <row r="269" spans="1:16" s="92" customFormat="1" ht="15.75" customHeight="1">
      <c r="A269" s="308">
        <v>45633</v>
      </c>
      <c r="B269" s="42" t="s">
        <v>44</v>
      </c>
      <c r="C269" s="37" t="s">
        <v>66</v>
      </c>
      <c r="D269" s="355" t="s">
        <v>6</v>
      </c>
      <c r="E269" s="204">
        <v>5000</v>
      </c>
      <c r="F269" s="256">
        <f t="shared" si="4"/>
        <v>8.1995660680309257</v>
      </c>
      <c r="G269" s="295" t="s">
        <v>58</v>
      </c>
      <c r="H269" s="325"/>
      <c r="I269" s="36" t="s">
        <v>67</v>
      </c>
      <c r="J269" s="241" t="s">
        <v>21</v>
      </c>
      <c r="K269" s="243" t="s">
        <v>665</v>
      </c>
      <c r="L269" s="199">
        <v>609.78836666666666</v>
      </c>
      <c r="M269" s="186"/>
      <c r="N269" s="186"/>
      <c r="O269" s="186"/>
      <c r="P269" s="186"/>
    </row>
    <row r="270" spans="1:16" s="92" customFormat="1" ht="15.75" customHeight="1">
      <c r="A270" s="308">
        <v>45633</v>
      </c>
      <c r="B270" s="179" t="s">
        <v>45</v>
      </c>
      <c r="C270" s="37" t="s">
        <v>66</v>
      </c>
      <c r="D270" s="355" t="s">
        <v>6</v>
      </c>
      <c r="E270" s="204">
        <v>15000</v>
      </c>
      <c r="F270" s="256">
        <f t="shared" si="4"/>
        <v>24.598698204092777</v>
      </c>
      <c r="G270" s="295" t="s">
        <v>61</v>
      </c>
      <c r="H270" s="325"/>
      <c r="I270" s="36" t="s">
        <v>67</v>
      </c>
      <c r="J270" s="241" t="s">
        <v>21</v>
      </c>
      <c r="K270" s="243" t="s">
        <v>665</v>
      </c>
      <c r="L270" s="199">
        <v>609.78836666666666</v>
      </c>
      <c r="M270" s="186"/>
      <c r="N270" s="186"/>
      <c r="O270" s="186"/>
      <c r="P270" s="186"/>
    </row>
    <row r="271" spans="1:16" s="92" customFormat="1" ht="15.75" customHeight="1">
      <c r="A271" s="195">
        <v>45633</v>
      </c>
      <c r="B271" s="219" t="s">
        <v>45</v>
      </c>
      <c r="C271" s="37" t="s">
        <v>66</v>
      </c>
      <c r="D271" s="291" t="s">
        <v>6</v>
      </c>
      <c r="E271" s="204">
        <v>15000</v>
      </c>
      <c r="F271" s="256">
        <f t="shared" si="4"/>
        <v>24.598698204092777</v>
      </c>
      <c r="G271" s="210" t="s">
        <v>240</v>
      </c>
      <c r="H271" s="279"/>
      <c r="I271" s="218" t="s">
        <v>11</v>
      </c>
      <c r="J271" s="241" t="s">
        <v>21</v>
      </c>
      <c r="K271" s="243" t="s">
        <v>665</v>
      </c>
      <c r="L271" s="199">
        <v>609.78836666666666</v>
      </c>
      <c r="M271" s="186"/>
      <c r="N271" s="186"/>
      <c r="O271" s="186"/>
      <c r="P271" s="186"/>
    </row>
    <row r="272" spans="1:16" s="92" customFormat="1" ht="15.75" customHeight="1">
      <c r="A272" s="195">
        <v>45633</v>
      </c>
      <c r="B272" s="219" t="s">
        <v>44</v>
      </c>
      <c r="C272" s="37" t="s">
        <v>66</v>
      </c>
      <c r="D272" s="291" t="s">
        <v>6</v>
      </c>
      <c r="E272" s="204">
        <v>5000</v>
      </c>
      <c r="F272" s="256">
        <f t="shared" si="4"/>
        <v>8.1995660680309257</v>
      </c>
      <c r="G272" s="210" t="s">
        <v>110</v>
      </c>
      <c r="H272" s="279"/>
      <c r="I272" s="218" t="s">
        <v>11</v>
      </c>
      <c r="J272" s="241" t="s">
        <v>21</v>
      </c>
      <c r="K272" s="243" t="s">
        <v>665</v>
      </c>
      <c r="L272" s="199">
        <v>609.78836666666666</v>
      </c>
      <c r="M272" s="186"/>
      <c r="N272" s="186"/>
      <c r="O272" s="186"/>
      <c r="P272" s="186"/>
    </row>
    <row r="273" spans="1:16" s="163" customFormat="1" ht="14.45" customHeight="1">
      <c r="A273" s="195">
        <v>45633</v>
      </c>
      <c r="B273" s="218" t="s">
        <v>43</v>
      </c>
      <c r="C273" s="37" t="s">
        <v>53</v>
      </c>
      <c r="D273" s="228" t="s">
        <v>6</v>
      </c>
      <c r="E273" s="204">
        <v>2000</v>
      </c>
      <c r="F273" s="256">
        <f t="shared" si="4"/>
        <v>3.2798264272123698</v>
      </c>
      <c r="G273" s="210" t="s">
        <v>110</v>
      </c>
      <c r="H273" s="207"/>
      <c r="I273" s="218" t="s">
        <v>11</v>
      </c>
      <c r="J273" s="241" t="s">
        <v>21</v>
      </c>
      <c r="K273" s="243" t="s">
        <v>665</v>
      </c>
      <c r="L273" s="199">
        <v>609.78836666666666</v>
      </c>
      <c r="M273" s="186"/>
      <c r="N273" s="186"/>
      <c r="O273" s="186"/>
      <c r="P273" s="186"/>
    </row>
    <row r="274" spans="1:16" s="163" customFormat="1" ht="14.45" customHeight="1">
      <c r="A274" s="195">
        <v>45633</v>
      </c>
      <c r="B274" s="219" t="s">
        <v>44</v>
      </c>
      <c r="C274" s="37" t="s">
        <v>66</v>
      </c>
      <c r="D274" s="228" t="s">
        <v>6</v>
      </c>
      <c r="E274" s="204">
        <v>4000</v>
      </c>
      <c r="F274" s="256">
        <f t="shared" si="4"/>
        <v>6.5596528544247397</v>
      </c>
      <c r="G274" s="210" t="s">
        <v>110</v>
      </c>
      <c r="H274" s="207"/>
      <c r="I274" s="218" t="s">
        <v>11</v>
      </c>
      <c r="J274" s="241" t="s">
        <v>21</v>
      </c>
      <c r="K274" s="243" t="s">
        <v>665</v>
      </c>
      <c r="L274" s="199">
        <v>609.78836666666666</v>
      </c>
      <c r="M274" s="186"/>
      <c r="N274" s="186"/>
      <c r="O274" s="186"/>
      <c r="P274" s="186"/>
    </row>
    <row r="275" spans="1:16" s="163" customFormat="1" ht="14.45" customHeight="1">
      <c r="A275" s="195">
        <v>45633</v>
      </c>
      <c r="B275" s="219" t="s">
        <v>43</v>
      </c>
      <c r="C275" s="37" t="s">
        <v>53</v>
      </c>
      <c r="D275" s="228" t="s">
        <v>9</v>
      </c>
      <c r="E275" s="204">
        <v>3000</v>
      </c>
      <c r="F275" s="256">
        <f t="shared" si="4"/>
        <v>4.9197396408185554</v>
      </c>
      <c r="G275" s="50" t="s">
        <v>55</v>
      </c>
      <c r="H275" s="197"/>
      <c r="I275" s="36" t="s">
        <v>14</v>
      </c>
      <c r="J275" s="241" t="s">
        <v>21</v>
      </c>
      <c r="K275" s="243" t="s">
        <v>665</v>
      </c>
      <c r="L275" s="199">
        <v>609.78836666666666</v>
      </c>
      <c r="M275" s="186"/>
      <c r="N275" s="186"/>
      <c r="O275" s="186"/>
      <c r="P275" s="186"/>
    </row>
    <row r="276" spans="1:16" s="163" customFormat="1" ht="14.45" customHeight="1">
      <c r="A276" s="195">
        <v>45633</v>
      </c>
      <c r="B276" s="281" t="s">
        <v>43</v>
      </c>
      <c r="C276" s="383" t="s">
        <v>53</v>
      </c>
      <c r="D276" s="423" t="s">
        <v>9</v>
      </c>
      <c r="E276" s="204">
        <v>2000</v>
      </c>
      <c r="F276" s="256">
        <f t="shared" si="4"/>
        <v>3.2798264272123698</v>
      </c>
      <c r="G276" s="37" t="s">
        <v>228</v>
      </c>
      <c r="H276" s="178"/>
      <c r="I276" s="36" t="s">
        <v>206</v>
      </c>
      <c r="J276" s="241" t="s">
        <v>21</v>
      </c>
      <c r="K276" s="243" t="s">
        <v>665</v>
      </c>
      <c r="L276" s="199">
        <v>609.78836666666666</v>
      </c>
      <c r="M276" s="186"/>
      <c r="N276" s="186"/>
      <c r="O276" s="186"/>
      <c r="P276" s="186"/>
    </row>
    <row r="277" spans="1:16" s="92" customFormat="1" ht="15.75" customHeight="1">
      <c r="A277" s="195">
        <v>45633</v>
      </c>
      <c r="B277" s="39" t="s">
        <v>45</v>
      </c>
      <c r="C277" s="37" t="s">
        <v>66</v>
      </c>
      <c r="D277" s="354" t="s">
        <v>5</v>
      </c>
      <c r="E277" s="204">
        <v>15000</v>
      </c>
      <c r="F277" s="256">
        <f t="shared" si="4"/>
        <v>24.598698204092777</v>
      </c>
      <c r="G277" s="50" t="s">
        <v>222</v>
      </c>
      <c r="H277" s="197"/>
      <c r="I277" s="89" t="s">
        <v>42</v>
      </c>
      <c r="J277" s="241" t="s">
        <v>21</v>
      </c>
      <c r="K277" s="243" t="s">
        <v>665</v>
      </c>
      <c r="L277" s="199">
        <v>609.78836666666666</v>
      </c>
      <c r="M277" s="186"/>
      <c r="N277" s="186"/>
      <c r="O277" s="186"/>
      <c r="P277" s="186"/>
    </row>
    <row r="278" spans="1:16" s="92" customFormat="1" ht="15.75" customHeight="1">
      <c r="A278" s="195">
        <v>45633</v>
      </c>
      <c r="B278" s="34" t="s">
        <v>532</v>
      </c>
      <c r="C278" s="37" t="s">
        <v>66</v>
      </c>
      <c r="D278" s="228" t="s">
        <v>5</v>
      </c>
      <c r="E278" s="204">
        <v>5000</v>
      </c>
      <c r="F278" s="256">
        <f t="shared" si="4"/>
        <v>8.1995660680309257</v>
      </c>
      <c r="G278" s="50" t="s">
        <v>56</v>
      </c>
      <c r="H278" s="197"/>
      <c r="I278" s="89" t="s">
        <v>42</v>
      </c>
      <c r="J278" s="241" t="s">
        <v>21</v>
      </c>
      <c r="K278" s="243" t="s">
        <v>665</v>
      </c>
      <c r="L278" s="199">
        <v>609.78836666666666</v>
      </c>
      <c r="M278" s="186"/>
      <c r="N278" s="186"/>
      <c r="O278" s="186"/>
      <c r="P278" s="186"/>
    </row>
    <row r="279" spans="1:16" s="92" customFormat="1" ht="15.75" customHeight="1">
      <c r="A279" s="195">
        <v>45633</v>
      </c>
      <c r="B279" s="193" t="s">
        <v>43</v>
      </c>
      <c r="C279" s="37" t="s">
        <v>53</v>
      </c>
      <c r="D279" s="352" t="s">
        <v>5</v>
      </c>
      <c r="E279" s="204">
        <v>2000</v>
      </c>
      <c r="F279" s="256">
        <f t="shared" si="4"/>
        <v>3.2798264272123698</v>
      </c>
      <c r="G279" s="50" t="s">
        <v>56</v>
      </c>
      <c r="H279" s="258"/>
      <c r="I279" s="89" t="s">
        <v>42</v>
      </c>
      <c r="J279" s="241" t="s">
        <v>21</v>
      </c>
      <c r="K279" s="243" t="s">
        <v>665</v>
      </c>
      <c r="L279" s="199">
        <v>609.78836666666666</v>
      </c>
      <c r="M279" s="186"/>
      <c r="N279" s="186"/>
      <c r="O279" s="186"/>
      <c r="P279" s="186"/>
    </row>
    <row r="280" spans="1:16" ht="15.75" customHeight="1">
      <c r="A280" s="195">
        <v>45633</v>
      </c>
      <c r="B280" s="34" t="s">
        <v>45</v>
      </c>
      <c r="C280" s="37" t="s">
        <v>66</v>
      </c>
      <c r="D280" s="228" t="s">
        <v>5</v>
      </c>
      <c r="E280" s="204">
        <v>15000</v>
      </c>
      <c r="F280" s="256">
        <f t="shared" si="4"/>
        <v>24.598698204092777</v>
      </c>
      <c r="G280" s="253" t="s">
        <v>223</v>
      </c>
      <c r="H280" s="294"/>
      <c r="I280" s="89" t="s">
        <v>42</v>
      </c>
      <c r="J280" s="241" t="s">
        <v>21</v>
      </c>
      <c r="K280" s="243" t="s">
        <v>665</v>
      </c>
      <c r="L280" s="199">
        <v>609.78836666666666</v>
      </c>
    </row>
    <row r="281" spans="1:16" ht="15.75" customHeight="1">
      <c r="A281" s="195">
        <v>45633</v>
      </c>
      <c r="B281" s="34" t="s">
        <v>43</v>
      </c>
      <c r="C281" s="37" t="s">
        <v>53</v>
      </c>
      <c r="D281" s="228" t="s">
        <v>5</v>
      </c>
      <c r="E281" s="204">
        <v>3000</v>
      </c>
      <c r="F281" s="256">
        <f t="shared" si="4"/>
        <v>4.9197396408185554</v>
      </c>
      <c r="G281" s="50" t="s">
        <v>56</v>
      </c>
      <c r="H281" s="294"/>
      <c r="I281" s="89" t="s">
        <v>42</v>
      </c>
      <c r="J281" s="241" t="s">
        <v>21</v>
      </c>
      <c r="K281" s="243" t="s">
        <v>665</v>
      </c>
      <c r="L281" s="199">
        <v>609.78836666666666</v>
      </c>
    </row>
    <row r="282" spans="1:16" ht="15.75" customHeight="1">
      <c r="A282" s="195">
        <v>45633</v>
      </c>
      <c r="B282" s="219" t="s">
        <v>43</v>
      </c>
      <c r="C282" s="37" t="s">
        <v>53</v>
      </c>
      <c r="D282" s="228" t="s">
        <v>5</v>
      </c>
      <c r="E282" s="204">
        <v>2000</v>
      </c>
      <c r="F282" s="256">
        <f t="shared" si="4"/>
        <v>3.2798264272123698</v>
      </c>
      <c r="G282" s="300" t="s">
        <v>212</v>
      </c>
      <c r="H282" s="233">
        <v>1</v>
      </c>
      <c r="I282" s="34" t="s">
        <v>24</v>
      </c>
      <c r="J282" s="241" t="s">
        <v>21</v>
      </c>
      <c r="K282" s="243" t="s">
        <v>665</v>
      </c>
      <c r="L282" s="199">
        <v>609.78836666666666</v>
      </c>
    </row>
    <row r="283" spans="1:16" s="92" customFormat="1" ht="15.75" customHeight="1">
      <c r="A283" s="195">
        <v>45633</v>
      </c>
      <c r="B283" s="219" t="s">
        <v>44</v>
      </c>
      <c r="C283" s="37" t="s">
        <v>66</v>
      </c>
      <c r="D283" s="228" t="s">
        <v>5</v>
      </c>
      <c r="E283" s="204">
        <v>5000</v>
      </c>
      <c r="F283" s="256">
        <f t="shared" si="4"/>
        <v>8.1995660680309257</v>
      </c>
      <c r="G283" s="300" t="s">
        <v>212</v>
      </c>
      <c r="H283" s="233">
        <v>1</v>
      </c>
      <c r="I283" s="34" t="s">
        <v>24</v>
      </c>
      <c r="J283" s="241" t="s">
        <v>21</v>
      </c>
      <c r="K283" s="243" t="s">
        <v>665</v>
      </c>
      <c r="L283" s="199">
        <v>609.78836666666666</v>
      </c>
      <c r="M283" s="186"/>
      <c r="N283" s="186"/>
      <c r="O283" s="186"/>
      <c r="P283" s="186"/>
    </row>
    <row r="284" spans="1:16" s="92" customFormat="1" ht="15.75" customHeight="1">
      <c r="A284" s="195">
        <v>45633</v>
      </c>
      <c r="B284" s="218" t="s">
        <v>45</v>
      </c>
      <c r="C284" s="37" t="s">
        <v>66</v>
      </c>
      <c r="D284" s="228" t="s">
        <v>5</v>
      </c>
      <c r="E284" s="204">
        <v>15000</v>
      </c>
      <c r="F284" s="256">
        <f t="shared" si="4"/>
        <v>24.598698204092777</v>
      </c>
      <c r="G284" s="300" t="s">
        <v>246</v>
      </c>
      <c r="H284" s="233">
        <v>1</v>
      </c>
      <c r="I284" s="34" t="s">
        <v>24</v>
      </c>
      <c r="J284" s="241" t="s">
        <v>21</v>
      </c>
      <c r="K284" s="243" t="s">
        <v>665</v>
      </c>
      <c r="L284" s="199">
        <v>609.78836666666666</v>
      </c>
      <c r="M284" s="186"/>
      <c r="N284" s="186"/>
      <c r="O284" s="186"/>
      <c r="P284" s="186"/>
    </row>
    <row r="285" spans="1:16" s="92" customFormat="1" ht="15.75" customHeight="1">
      <c r="A285" s="195">
        <v>45633</v>
      </c>
      <c r="B285" s="215" t="s">
        <v>45</v>
      </c>
      <c r="C285" s="37" t="s">
        <v>66</v>
      </c>
      <c r="D285" s="228" t="s">
        <v>5</v>
      </c>
      <c r="E285" s="204">
        <v>15000</v>
      </c>
      <c r="F285" s="256">
        <f t="shared" si="4"/>
        <v>24.598698204092777</v>
      </c>
      <c r="G285" s="300" t="s">
        <v>537</v>
      </c>
      <c r="H285" s="233">
        <v>1</v>
      </c>
      <c r="I285" s="34" t="s">
        <v>24</v>
      </c>
      <c r="J285" s="241" t="s">
        <v>21</v>
      </c>
      <c r="K285" s="243" t="s">
        <v>665</v>
      </c>
      <c r="L285" s="199">
        <v>609.78836666666666</v>
      </c>
      <c r="M285" s="186"/>
      <c r="N285" s="186"/>
      <c r="O285" s="186"/>
      <c r="P285" s="186"/>
    </row>
    <row r="286" spans="1:16" s="92" customFormat="1" ht="15.75" customHeight="1">
      <c r="A286" s="195">
        <v>45633</v>
      </c>
      <c r="B286" s="219" t="s">
        <v>43</v>
      </c>
      <c r="C286" s="37" t="s">
        <v>53</v>
      </c>
      <c r="D286" s="211" t="s">
        <v>6</v>
      </c>
      <c r="E286" s="204">
        <v>2000</v>
      </c>
      <c r="F286" s="256">
        <f t="shared" si="4"/>
        <v>3.2798264272123698</v>
      </c>
      <c r="G286" s="210" t="s">
        <v>82</v>
      </c>
      <c r="H286" s="197"/>
      <c r="I286" s="218" t="s">
        <v>54</v>
      </c>
      <c r="J286" s="241" t="s">
        <v>21</v>
      </c>
      <c r="K286" s="243" t="s">
        <v>665</v>
      </c>
      <c r="L286" s="199">
        <v>609.78836666666666</v>
      </c>
      <c r="M286" s="186"/>
      <c r="N286" s="186"/>
      <c r="O286" s="186"/>
      <c r="P286" s="186"/>
    </row>
    <row r="287" spans="1:16" s="92" customFormat="1" ht="15.75" customHeight="1">
      <c r="A287" s="195">
        <v>45633</v>
      </c>
      <c r="B287" s="219" t="s">
        <v>44</v>
      </c>
      <c r="C287" s="37" t="s">
        <v>66</v>
      </c>
      <c r="D287" s="211" t="s">
        <v>6</v>
      </c>
      <c r="E287" s="204">
        <v>5000</v>
      </c>
      <c r="F287" s="256">
        <f t="shared" si="4"/>
        <v>8.1995660680309257</v>
      </c>
      <c r="G287" s="210" t="s">
        <v>82</v>
      </c>
      <c r="H287" s="197"/>
      <c r="I287" s="218" t="s">
        <v>54</v>
      </c>
      <c r="J287" s="241" t="s">
        <v>21</v>
      </c>
      <c r="K287" s="243" t="s">
        <v>665</v>
      </c>
      <c r="L287" s="199">
        <v>609.78836666666666</v>
      </c>
      <c r="M287" s="186"/>
      <c r="N287" s="186"/>
      <c r="O287" s="186"/>
      <c r="P287" s="186"/>
    </row>
    <row r="288" spans="1:16" s="92" customFormat="1" ht="15.75" customHeight="1">
      <c r="A288" s="195">
        <v>45633</v>
      </c>
      <c r="B288" s="219" t="s">
        <v>44</v>
      </c>
      <c r="C288" s="37" t="s">
        <v>66</v>
      </c>
      <c r="D288" s="211" t="s">
        <v>6</v>
      </c>
      <c r="E288" s="204">
        <v>3000</v>
      </c>
      <c r="F288" s="256">
        <f t="shared" si="4"/>
        <v>4.9197396408185554</v>
      </c>
      <c r="G288" s="210" t="s">
        <v>82</v>
      </c>
      <c r="H288" s="258"/>
      <c r="I288" s="218" t="s">
        <v>54</v>
      </c>
      <c r="J288" s="241" t="s">
        <v>21</v>
      </c>
      <c r="K288" s="243" t="s">
        <v>665</v>
      </c>
      <c r="L288" s="199">
        <v>609.78836666666666</v>
      </c>
      <c r="M288" s="186"/>
      <c r="N288" s="186"/>
      <c r="O288" s="186"/>
      <c r="P288" s="186"/>
    </row>
    <row r="289" spans="1:16" s="92" customFormat="1" ht="15.75" customHeight="1">
      <c r="A289" s="195">
        <v>45633</v>
      </c>
      <c r="B289" s="219" t="s">
        <v>45</v>
      </c>
      <c r="C289" s="37" t="s">
        <v>66</v>
      </c>
      <c r="D289" s="211" t="s">
        <v>6</v>
      </c>
      <c r="E289" s="204">
        <v>15000</v>
      </c>
      <c r="F289" s="256">
        <f t="shared" si="4"/>
        <v>24.598698204092777</v>
      </c>
      <c r="G289" s="210" t="s">
        <v>254</v>
      </c>
      <c r="H289" s="258"/>
      <c r="I289" s="218" t="s">
        <v>54</v>
      </c>
      <c r="J289" s="241" t="s">
        <v>21</v>
      </c>
      <c r="K289" s="243" t="s">
        <v>665</v>
      </c>
      <c r="L289" s="199">
        <v>609.78836666666666</v>
      </c>
      <c r="M289" s="186"/>
      <c r="N289" s="186"/>
      <c r="O289" s="186"/>
      <c r="P289" s="186"/>
    </row>
    <row r="290" spans="1:16" s="92" customFormat="1" ht="15.75" customHeight="1">
      <c r="A290" s="195">
        <v>45633</v>
      </c>
      <c r="B290" s="39" t="s">
        <v>43</v>
      </c>
      <c r="C290" s="37" t="s">
        <v>53</v>
      </c>
      <c r="D290" s="211" t="s">
        <v>5</v>
      </c>
      <c r="E290" s="204">
        <v>2800</v>
      </c>
      <c r="F290" s="256">
        <f t="shared" si="4"/>
        <v>4.5917569980973179</v>
      </c>
      <c r="G290" s="37" t="s">
        <v>92</v>
      </c>
      <c r="H290" s="292"/>
      <c r="I290" s="36" t="s">
        <v>91</v>
      </c>
      <c r="J290" s="241" t="s">
        <v>21</v>
      </c>
      <c r="K290" s="243" t="s">
        <v>665</v>
      </c>
      <c r="L290" s="199">
        <v>609.78836666666666</v>
      </c>
      <c r="M290" s="186"/>
      <c r="N290" s="186"/>
      <c r="O290" s="186"/>
      <c r="P290" s="186"/>
    </row>
    <row r="291" spans="1:16" s="92" customFormat="1" ht="15.75" customHeight="1">
      <c r="A291" s="195">
        <v>45633</v>
      </c>
      <c r="B291" s="219" t="s">
        <v>45</v>
      </c>
      <c r="C291" s="37" t="s">
        <v>66</v>
      </c>
      <c r="D291" s="228" t="s">
        <v>6</v>
      </c>
      <c r="E291" s="204">
        <v>15000</v>
      </c>
      <c r="F291" s="256">
        <f t="shared" si="4"/>
        <v>24.598698204092777</v>
      </c>
      <c r="G291" s="210" t="s">
        <v>475</v>
      </c>
      <c r="H291" s="265"/>
      <c r="I291" s="36" t="s">
        <v>208</v>
      </c>
      <c r="J291" s="241" t="s">
        <v>21</v>
      </c>
      <c r="K291" s="243" t="s">
        <v>665</v>
      </c>
      <c r="L291" s="199">
        <v>609.78836666666666</v>
      </c>
      <c r="M291" s="186"/>
      <c r="N291" s="186"/>
      <c r="O291" s="186"/>
      <c r="P291" s="186"/>
    </row>
    <row r="292" spans="1:16" s="92" customFormat="1" ht="15.75" customHeight="1">
      <c r="A292" s="195">
        <v>45633</v>
      </c>
      <c r="B292" s="219" t="s">
        <v>44</v>
      </c>
      <c r="C292" s="37" t="s">
        <v>66</v>
      </c>
      <c r="D292" s="228" t="s">
        <v>6</v>
      </c>
      <c r="E292" s="204">
        <v>5000</v>
      </c>
      <c r="F292" s="256">
        <f t="shared" si="4"/>
        <v>8.1995660680309257</v>
      </c>
      <c r="G292" s="210" t="s">
        <v>230</v>
      </c>
      <c r="H292" s="265"/>
      <c r="I292" s="36" t="s">
        <v>208</v>
      </c>
      <c r="J292" s="241" t="s">
        <v>21</v>
      </c>
      <c r="K292" s="243" t="s">
        <v>665</v>
      </c>
      <c r="L292" s="199">
        <v>609.78836666666666</v>
      </c>
      <c r="M292" s="186"/>
      <c r="N292" s="186"/>
      <c r="O292" s="186"/>
      <c r="P292" s="186"/>
    </row>
    <row r="293" spans="1:16" s="92" customFormat="1" ht="15.75" customHeight="1">
      <c r="A293" s="195">
        <v>45633</v>
      </c>
      <c r="B293" s="218" t="s">
        <v>44</v>
      </c>
      <c r="C293" s="37" t="s">
        <v>66</v>
      </c>
      <c r="D293" s="228" t="s">
        <v>6</v>
      </c>
      <c r="E293" s="204">
        <v>5600</v>
      </c>
      <c r="F293" s="256">
        <f t="shared" si="4"/>
        <v>9.1835139961946357</v>
      </c>
      <c r="G293" s="210" t="s">
        <v>230</v>
      </c>
      <c r="H293" s="265"/>
      <c r="I293" s="36" t="s">
        <v>208</v>
      </c>
      <c r="J293" s="241" t="s">
        <v>21</v>
      </c>
      <c r="K293" s="243" t="s">
        <v>665</v>
      </c>
      <c r="L293" s="199">
        <v>609.78836666666666</v>
      </c>
      <c r="M293" s="186"/>
      <c r="N293" s="186"/>
      <c r="O293" s="186"/>
      <c r="P293" s="186"/>
    </row>
    <row r="294" spans="1:16" s="92" customFormat="1" ht="15.75" customHeight="1">
      <c r="A294" s="195">
        <v>45633</v>
      </c>
      <c r="B294" s="219" t="s">
        <v>43</v>
      </c>
      <c r="C294" s="37" t="s">
        <v>53</v>
      </c>
      <c r="D294" s="211" t="s">
        <v>6</v>
      </c>
      <c r="E294" s="204">
        <v>2000</v>
      </c>
      <c r="F294" s="256">
        <f t="shared" si="4"/>
        <v>3.2798264272123698</v>
      </c>
      <c r="G294" s="210" t="s">
        <v>230</v>
      </c>
      <c r="H294" s="265"/>
      <c r="I294" s="36" t="s">
        <v>208</v>
      </c>
      <c r="J294" s="241" t="s">
        <v>21</v>
      </c>
      <c r="K294" s="243" t="s">
        <v>665</v>
      </c>
      <c r="L294" s="199">
        <v>609.78836666666666</v>
      </c>
      <c r="M294" s="186"/>
      <c r="N294" s="186"/>
      <c r="O294" s="186"/>
      <c r="P294" s="186"/>
    </row>
    <row r="295" spans="1:16" s="194" customFormat="1" ht="15.75" customHeight="1">
      <c r="A295" s="195">
        <v>45633</v>
      </c>
      <c r="B295" s="39" t="s">
        <v>43</v>
      </c>
      <c r="C295" s="37" t="s">
        <v>53</v>
      </c>
      <c r="D295" s="211" t="s">
        <v>5</v>
      </c>
      <c r="E295" s="204">
        <v>1800</v>
      </c>
      <c r="F295" s="256">
        <f t="shared" si="4"/>
        <v>2.9518437844911332</v>
      </c>
      <c r="G295" s="37" t="s">
        <v>242</v>
      </c>
      <c r="H295" s="89"/>
      <c r="I295" s="36" t="s">
        <v>220</v>
      </c>
      <c r="J295" s="241" t="s">
        <v>21</v>
      </c>
      <c r="K295" s="243" t="s">
        <v>665</v>
      </c>
      <c r="L295" s="199">
        <v>609.78836666666666</v>
      </c>
      <c r="M295" s="186"/>
      <c r="N295" s="186"/>
      <c r="O295" s="186"/>
      <c r="P295" s="186"/>
    </row>
    <row r="296" spans="1:16" s="194" customFormat="1" ht="15.75" customHeight="1">
      <c r="A296" s="195">
        <v>45633</v>
      </c>
      <c r="B296" s="39" t="s">
        <v>43</v>
      </c>
      <c r="C296" s="37" t="s">
        <v>53</v>
      </c>
      <c r="D296" s="211" t="s">
        <v>5</v>
      </c>
      <c r="E296" s="204">
        <v>1500</v>
      </c>
      <c r="F296" s="256">
        <f t="shared" si="4"/>
        <v>2.4598698204092777</v>
      </c>
      <c r="G296" s="357" t="s">
        <v>573</v>
      </c>
      <c r="H296" s="89">
        <v>1</v>
      </c>
      <c r="I296" s="36" t="s">
        <v>238</v>
      </c>
      <c r="J296" s="241" t="s">
        <v>21</v>
      </c>
      <c r="K296" s="243" t="s">
        <v>665</v>
      </c>
      <c r="L296" s="199">
        <v>609.78836666666666</v>
      </c>
      <c r="M296" s="186"/>
      <c r="N296" s="186"/>
      <c r="O296" s="186"/>
      <c r="P296" s="186"/>
    </row>
    <row r="297" spans="1:16" s="194" customFormat="1" ht="15.75" customHeight="1">
      <c r="A297" s="195">
        <v>45633</v>
      </c>
      <c r="B297" s="39" t="s">
        <v>44</v>
      </c>
      <c r="C297" s="37" t="s">
        <v>66</v>
      </c>
      <c r="D297" s="228" t="s">
        <v>5</v>
      </c>
      <c r="E297" s="204">
        <v>3000</v>
      </c>
      <c r="F297" s="256">
        <f t="shared" si="4"/>
        <v>4.9197396408185554</v>
      </c>
      <c r="G297" s="357" t="s">
        <v>573</v>
      </c>
      <c r="H297" s="89">
        <v>1</v>
      </c>
      <c r="I297" s="36" t="s">
        <v>238</v>
      </c>
      <c r="J297" s="241" t="s">
        <v>21</v>
      </c>
      <c r="K297" s="243" t="s">
        <v>665</v>
      </c>
      <c r="L297" s="199">
        <v>609.78836666666666</v>
      </c>
      <c r="M297" s="186"/>
      <c r="N297" s="186"/>
      <c r="O297" s="186"/>
      <c r="P297" s="186"/>
    </row>
    <row r="298" spans="1:16" s="194" customFormat="1" ht="15.75" customHeight="1">
      <c r="A298" s="195">
        <v>45633</v>
      </c>
      <c r="B298" s="39" t="s">
        <v>45</v>
      </c>
      <c r="C298" s="37" t="s">
        <v>66</v>
      </c>
      <c r="D298" s="228" t="s">
        <v>5</v>
      </c>
      <c r="E298" s="204">
        <v>10000</v>
      </c>
      <c r="F298" s="256">
        <f t="shared" si="4"/>
        <v>16.399132136061851</v>
      </c>
      <c r="G298" s="357" t="s">
        <v>576</v>
      </c>
      <c r="H298" s="89">
        <v>1</v>
      </c>
      <c r="I298" s="36" t="s">
        <v>238</v>
      </c>
      <c r="J298" s="241" t="s">
        <v>21</v>
      </c>
      <c r="K298" s="243" t="s">
        <v>665</v>
      </c>
      <c r="L298" s="199">
        <v>609.78836666666666</v>
      </c>
      <c r="M298" s="186"/>
      <c r="N298" s="186"/>
      <c r="O298" s="186"/>
      <c r="P298" s="186"/>
    </row>
    <row r="299" spans="1:16" s="194" customFormat="1" ht="15.75" customHeight="1">
      <c r="A299" s="195">
        <v>45633</v>
      </c>
      <c r="B299" s="34" t="s">
        <v>631</v>
      </c>
      <c r="C299" s="37" t="s">
        <v>214</v>
      </c>
      <c r="D299" s="228" t="s">
        <v>5</v>
      </c>
      <c r="E299" s="204">
        <v>5000</v>
      </c>
      <c r="F299" s="256">
        <f t="shared" si="4"/>
        <v>8.1995660680309257</v>
      </c>
      <c r="G299" s="357" t="s">
        <v>573</v>
      </c>
      <c r="H299" s="89">
        <v>1</v>
      </c>
      <c r="I299" s="36" t="s">
        <v>238</v>
      </c>
      <c r="J299" s="241" t="s">
        <v>21</v>
      </c>
      <c r="K299" s="243" t="s">
        <v>665</v>
      </c>
      <c r="L299" s="199">
        <v>609.78836666666666</v>
      </c>
      <c r="M299" s="186"/>
      <c r="N299" s="186"/>
      <c r="O299" s="186"/>
      <c r="P299" s="186"/>
    </row>
    <row r="300" spans="1:16" s="194" customFormat="1" ht="15.75" customHeight="1">
      <c r="A300" s="308">
        <v>45634</v>
      </c>
      <c r="B300" s="35" t="s">
        <v>454</v>
      </c>
      <c r="C300" s="37" t="s">
        <v>46</v>
      </c>
      <c r="D300" s="211" t="s">
        <v>5</v>
      </c>
      <c r="E300" s="204">
        <v>10000</v>
      </c>
      <c r="F300" s="256">
        <f t="shared" si="4"/>
        <v>16.399132136061851</v>
      </c>
      <c r="G300" s="295" t="s">
        <v>106</v>
      </c>
      <c r="H300" s="258"/>
      <c r="I300" s="36" t="s">
        <v>67</v>
      </c>
      <c r="J300" s="241" t="s">
        <v>21</v>
      </c>
      <c r="K300" s="243" t="s">
        <v>665</v>
      </c>
      <c r="L300" s="199">
        <v>609.78836666666666</v>
      </c>
      <c r="M300" s="186"/>
      <c r="N300" s="186"/>
      <c r="O300" s="186"/>
      <c r="P300" s="186"/>
    </row>
    <row r="301" spans="1:16" s="194" customFormat="1" ht="15.75" customHeight="1">
      <c r="A301" s="308">
        <v>45634</v>
      </c>
      <c r="B301" s="35" t="s">
        <v>454</v>
      </c>
      <c r="C301" s="37" t="s">
        <v>46</v>
      </c>
      <c r="D301" s="211" t="s">
        <v>5</v>
      </c>
      <c r="E301" s="204">
        <v>10000</v>
      </c>
      <c r="F301" s="256">
        <f t="shared" si="4"/>
        <v>16.399132136061851</v>
      </c>
      <c r="G301" s="295" t="s">
        <v>453</v>
      </c>
      <c r="H301" s="258"/>
      <c r="I301" s="36" t="s">
        <v>67</v>
      </c>
      <c r="J301" s="241" t="s">
        <v>21</v>
      </c>
      <c r="K301" s="243" t="s">
        <v>665</v>
      </c>
      <c r="L301" s="199">
        <v>609.78836666666666</v>
      </c>
      <c r="M301" s="186"/>
      <c r="N301" s="186"/>
      <c r="O301" s="186"/>
      <c r="P301" s="186"/>
    </row>
    <row r="302" spans="1:16" s="194" customFormat="1" ht="15.75" customHeight="1">
      <c r="A302" s="308">
        <v>45634</v>
      </c>
      <c r="B302" s="35" t="s">
        <v>454</v>
      </c>
      <c r="C302" s="37" t="s">
        <v>46</v>
      </c>
      <c r="D302" s="211" t="s">
        <v>5</v>
      </c>
      <c r="E302" s="204">
        <v>10000</v>
      </c>
      <c r="F302" s="256">
        <f t="shared" si="4"/>
        <v>16.399132136061851</v>
      </c>
      <c r="G302" s="295" t="s">
        <v>455</v>
      </c>
      <c r="H302" s="258"/>
      <c r="I302" s="36" t="s">
        <v>67</v>
      </c>
      <c r="J302" s="241" t="s">
        <v>21</v>
      </c>
      <c r="K302" s="243" t="s">
        <v>665</v>
      </c>
      <c r="L302" s="199">
        <v>609.78836666666666</v>
      </c>
      <c r="M302" s="186"/>
      <c r="N302" s="186"/>
      <c r="O302" s="186"/>
      <c r="P302" s="186"/>
    </row>
    <row r="303" spans="1:16" s="194" customFormat="1" ht="15.75" customHeight="1">
      <c r="A303" s="308">
        <v>45634</v>
      </c>
      <c r="B303" s="35" t="s">
        <v>454</v>
      </c>
      <c r="C303" s="37" t="s">
        <v>46</v>
      </c>
      <c r="D303" s="211" t="s">
        <v>5</v>
      </c>
      <c r="E303" s="204">
        <v>10000</v>
      </c>
      <c r="F303" s="256">
        <f t="shared" si="4"/>
        <v>16.399132136061851</v>
      </c>
      <c r="G303" s="295" t="s">
        <v>456</v>
      </c>
      <c r="H303" s="258"/>
      <c r="I303" s="36" t="s">
        <v>67</v>
      </c>
      <c r="J303" s="241" t="s">
        <v>21</v>
      </c>
      <c r="K303" s="243" t="s">
        <v>665</v>
      </c>
      <c r="L303" s="199">
        <v>609.78836666666666</v>
      </c>
      <c r="M303" s="186"/>
    </row>
    <row r="304" spans="1:16" s="194" customFormat="1" ht="15.75" customHeight="1">
      <c r="A304" s="308">
        <v>45634</v>
      </c>
      <c r="B304" s="35" t="s">
        <v>454</v>
      </c>
      <c r="C304" s="37" t="s">
        <v>46</v>
      </c>
      <c r="D304" s="211" t="s">
        <v>5</v>
      </c>
      <c r="E304" s="204">
        <v>10000</v>
      </c>
      <c r="F304" s="256">
        <f t="shared" si="4"/>
        <v>16.399132136061851</v>
      </c>
      <c r="G304" s="295" t="s">
        <v>457</v>
      </c>
      <c r="H304" s="258"/>
      <c r="I304" s="36" t="s">
        <v>67</v>
      </c>
      <c r="J304" s="241" t="s">
        <v>21</v>
      </c>
      <c r="K304" s="243" t="s">
        <v>665</v>
      </c>
      <c r="L304" s="199">
        <v>609.78836666666666</v>
      </c>
      <c r="M304" s="186"/>
      <c r="N304" s="186"/>
      <c r="O304" s="186"/>
      <c r="P304" s="186"/>
    </row>
    <row r="305" spans="1:16" s="194" customFormat="1" ht="15.75" customHeight="1">
      <c r="A305" s="308">
        <v>45634</v>
      </c>
      <c r="B305" s="35" t="s">
        <v>454</v>
      </c>
      <c r="C305" s="37" t="s">
        <v>46</v>
      </c>
      <c r="D305" s="211" t="s">
        <v>5</v>
      </c>
      <c r="E305" s="204">
        <v>10000</v>
      </c>
      <c r="F305" s="256">
        <f t="shared" si="4"/>
        <v>16.399132136061851</v>
      </c>
      <c r="G305" s="295" t="s">
        <v>458</v>
      </c>
      <c r="H305" s="258"/>
      <c r="I305" s="36" t="s">
        <v>67</v>
      </c>
      <c r="J305" s="241" t="s">
        <v>21</v>
      </c>
      <c r="K305" s="243" t="s">
        <v>665</v>
      </c>
      <c r="L305" s="199">
        <v>609.78836666666666</v>
      </c>
      <c r="M305" s="186"/>
      <c r="N305" s="186"/>
      <c r="O305" s="186"/>
      <c r="P305" s="186"/>
    </row>
    <row r="306" spans="1:16" s="194" customFormat="1" ht="15.75" customHeight="1">
      <c r="A306" s="308">
        <v>45634</v>
      </c>
      <c r="B306" s="35" t="s">
        <v>452</v>
      </c>
      <c r="C306" s="37" t="s">
        <v>46</v>
      </c>
      <c r="D306" s="211" t="s">
        <v>5</v>
      </c>
      <c r="E306" s="204">
        <v>10000</v>
      </c>
      <c r="F306" s="256">
        <f t="shared" si="4"/>
        <v>16.399132136061851</v>
      </c>
      <c r="G306" s="295" t="s">
        <v>459</v>
      </c>
      <c r="H306" s="258"/>
      <c r="I306" s="36" t="s">
        <v>67</v>
      </c>
      <c r="J306" s="241" t="s">
        <v>21</v>
      </c>
      <c r="K306" s="243" t="s">
        <v>665</v>
      </c>
      <c r="L306" s="199">
        <v>609.78836666666666</v>
      </c>
      <c r="M306" s="186"/>
      <c r="N306" s="186"/>
      <c r="O306" s="186"/>
      <c r="P306" s="186"/>
    </row>
    <row r="307" spans="1:16" s="194" customFormat="1" ht="15.75" customHeight="1">
      <c r="A307" s="308">
        <v>45634</v>
      </c>
      <c r="B307" s="35" t="s">
        <v>452</v>
      </c>
      <c r="C307" s="37" t="s">
        <v>46</v>
      </c>
      <c r="D307" s="211" t="s">
        <v>5</v>
      </c>
      <c r="E307" s="204">
        <v>10000</v>
      </c>
      <c r="F307" s="256">
        <f t="shared" si="4"/>
        <v>16.399132136061851</v>
      </c>
      <c r="G307" s="295" t="s">
        <v>460</v>
      </c>
      <c r="H307" s="258"/>
      <c r="I307" s="36" t="s">
        <v>67</v>
      </c>
      <c r="J307" s="241" t="s">
        <v>21</v>
      </c>
      <c r="K307" s="243" t="s">
        <v>665</v>
      </c>
      <c r="L307" s="199">
        <v>609.78836666666666</v>
      </c>
      <c r="M307" s="186"/>
      <c r="N307" s="186"/>
      <c r="O307" s="186"/>
      <c r="P307" s="186"/>
    </row>
    <row r="308" spans="1:16" s="194" customFormat="1" ht="15.75" customHeight="1">
      <c r="A308" s="308">
        <v>45634</v>
      </c>
      <c r="B308" s="35" t="s">
        <v>452</v>
      </c>
      <c r="C308" s="37" t="s">
        <v>46</v>
      </c>
      <c r="D308" s="211" t="s">
        <v>5</v>
      </c>
      <c r="E308" s="204">
        <v>10000</v>
      </c>
      <c r="F308" s="256">
        <f t="shared" si="4"/>
        <v>16.399132136061851</v>
      </c>
      <c r="G308" s="295" t="s">
        <v>461</v>
      </c>
      <c r="H308" s="258"/>
      <c r="I308" s="36" t="s">
        <v>67</v>
      </c>
      <c r="J308" s="241" t="s">
        <v>21</v>
      </c>
      <c r="K308" s="243" t="s">
        <v>665</v>
      </c>
      <c r="L308" s="199">
        <v>609.78836666666666</v>
      </c>
      <c r="M308" s="186"/>
      <c r="N308" s="186"/>
      <c r="O308" s="186"/>
      <c r="P308" s="186"/>
    </row>
    <row r="309" spans="1:16" s="194" customFormat="1" ht="15.75" customHeight="1">
      <c r="A309" s="308">
        <v>45634</v>
      </c>
      <c r="B309" s="42" t="s">
        <v>43</v>
      </c>
      <c r="C309" s="37" t="s">
        <v>53</v>
      </c>
      <c r="D309" s="175" t="s">
        <v>6</v>
      </c>
      <c r="E309" s="204">
        <v>2000</v>
      </c>
      <c r="F309" s="256">
        <f t="shared" si="4"/>
        <v>3.2798264272123698</v>
      </c>
      <c r="G309" s="295" t="s">
        <v>58</v>
      </c>
      <c r="H309" s="258"/>
      <c r="I309" s="36" t="s">
        <v>67</v>
      </c>
      <c r="J309" s="241" t="s">
        <v>21</v>
      </c>
      <c r="K309" s="243" t="s">
        <v>665</v>
      </c>
      <c r="L309" s="199">
        <v>609.78836666666666</v>
      </c>
      <c r="M309" s="186"/>
      <c r="N309" s="186"/>
      <c r="O309" s="186"/>
      <c r="P309" s="186"/>
    </row>
    <row r="310" spans="1:16" s="194" customFormat="1" ht="15.75" customHeight="1">
      <c r="A310" s="308">
        <v>45634</v>
      </c>
      <c r="B310" s="42" t="s">
        <v>44</v>
      </c>
      <c r="C310" s="37" t="s">
        <v>66</v>
      </c>
      <c r="D310" s="175" t="s">
        <v>6</v>
      </c>
      <c r="E310" s="204">
        <v>5000</v>
      </c>
      <c r="F310" s="256">
        <f t="shared" si="4"/>
        <v>8.1995660680309257</v>
      </c>
      <c r="G310" s="295" t="s">
        <v>58</v>
      </c>
      <c r="H310" s="258"/>
      <c r="I310" s="36" t="s">
        <v>67</v>
      </c>
      <c r="J310" s="241" t="s">
        <v>21</v>
      </c>
      <c r="K310" s="243" t="s">
        <v>665</v>
      </c>
      <c r="L310" s="199">
        <v>609.78836666666666</v>
      </c>
      <c r="M310" s="186"/>
      <c r="N310" s="186"/>
      <c r="O310" s="186"/>
      <c r="P310" s="186"/>
    </row>
    <row r="311" spans="1:16" s="194" customFormat="1" ht="15.75" customHeight="1">
      <c r="A311" s="308">
        <v>45634</v>
      </c>
      <c r="B311" s="35" t="s">
        <v>483</v>
      </c>
      <c r="C311" s="37" t="s">
        <v>53</v>
      </c>
      <c r="D311" s="175" t="s">
        <v>6</v>
      </c>
      <c r="E311" s="204">
        <v>17000</v>
      </c>
      <c r="F311" s="256">
        <f t="shared" si="4"/>
        <v>27.878524631305144</v>
      </c>
      <c r="G311" s="295" t="s">
        <v>462</v>
      </c>
      <c r="H311" s="258"/>
      <c r="I311" s="36" t="s">
        <v>67</v>
      </c>
      <c r="J311" s="241" t="s">
        <v>21</v>
      </c>
      <c r="K311" s="243" t="s">
        <v>665</v>
      </c>
      <c r="L311" s="199">
        <v>609.78836666666666</v>
      </c>
      <c r="M311" s="186"/>
      <c r="N311" s="186"/>
      <c r="O311" s="186"/>
      <c r="P311" s="186"/>
    </row>
    <row r="312" spans="1:16" s="194" customFormat="1" ht="15.75" customHeight="1">
      <c r="A312" s="195">
        <v>45634</v>
      </c>
      <c r="B312" s="219" t="s">
        <v>660</v>
      </c>
      <c r="C312" s="37" t="s">
        <v>53</v>
      </c>
      <c r="D312" s="228" t="s">
        <v>6</v>
      </c>
      <c r="E312" s="204">
        <v>25000</v>
      </c>
      <c r="F312" s="256">
        <f t="shared" si="4"/>
        <v>40.997830340154628</v>
      </c>
      <c r="G312" s="210" t="s">
        <v>241</v>
      </c>
      <c r="H312" s="197"/>
      <c r="I312" s="218" t="s">
        <v>11</v>
      </c>
      <c r="J312" s="241" t="s">
        <v>21</v>
      </c>
      <c r="K312" s="243" t="s">
        <v>665</v>
      </c>
      <c r="L312" s="199">
        <v>609.78836666666666</v>
      </c>
      <c r="M312" s="186"/>
      <c r="N312" s="186"/>
      <c r="O312" s="186"/>
      <c r="P312" s="186"/>
    </row>
    <row r="313" spans="1:16" s="92" customFormat="1" ht="15.75" customHeight="1">
      <c r="A313" s="195">
        <v>45634</v>
      </c>
      <c r="B313" s="219" t="s">
        <v>44</v>
      </c>
      <c r="C313" s="37" t="s">
        <v>66</v>
      </c>
      <c r="D313" s="228" t="s">
        <v>6</v>
      </c>
      <c r="E313" s="204">
        <v>5000</v>
      </c>
      <c r="F313" s="256">
        <f t="shared" si="4"/>
        <v>8.1995660680309257</v>
      </c>
      <c r="G313" s="210" t="s">
        <v>110</v>
      </c>
      <c r="H313" s="207"/>
      <c r="I313" s="218" t="s">
        <v>11</v>
      </c>
      <c r="J313" s="241" t="s">
        <v>21</v>
      </c>
      <c r="K313" s="243" t="s">
        <v>665</v>
      </c>
      <c r="L313" s="199">
        <v>609.78836666666666</v>
      </c>
      <c r="M313" s="186"/>
      <c r="N313" s="186"/>
      <c r="O313" s="186"/>
      <c r="P313" s="186"/>
    </row>
    <row r="314" spans="1:16" s="194" customFormat="1" ht="15.75" customHeight="1">
      <c r="A314" s="195">
        <v>45634</v>
      </c>
      <c r="B314" s="219" t="s">
        <v>43</v>
      </c>
      <c r="C314" s="37" t="s">
        <v>53</v>
      </c>
      <c r="D314" s="352" t="s">
        <v>6</v>
      </c>
      <c r="E314" s="204">
        <v>2000</v>
      </c>
      <c r="F314" s="256">
        <f t="shared" si="4"/>
        <v>3.2798264272123698</v>
      </c>
      <c r="G314" s="210" t="s">
        <v>110</v>
      </c>
      <c r="H314" s="197"/>
      <c r="I314" s="218" t="s">
        <v>11</v>
      </c>
      <c r="J314" s="241" t="s">
        <v>21</v>
      </c>
      <c r="K314" s="243" t="s">
        <v>665</v>
      </c>
      <c r="L314" s="199">
        <v>609.78836666666666</v>
      </c>
      <c r="M314" s="186"/>
      <c r="N314" s="186"/>
      <c r="O314" s="186"/>
      <c r="P314" s="186"/>
    </row>
    <row r="315" spans="1:16" s="194" customFormat="1" ht="15.75" customHeight="1">
      <c r="A315" s="195">
        <v>45634</v>
      </c>
      <c r="B315" s="39" t="s">
        <v>483</v>
      </c>
      <c r="C315" s="37" t="s">
        <v>53</v>
      </c>
      <c r="D315" s="228" t="s">
        <v>5</v>
      </c>
      <c r="E315" s="204">
        <v>25000</v>
      </c>
      <c r="F315" s="256">
        <f t="shared" si="4"/>
        <v>40.997830340154628</v>
      </c>
      <c r="G315" s="253" t="s">
        <v>224</v>
      </c>
      <c r="H315" s="294"/>
      <c r="I315" s="89" t="s">
        <v>42</v>
      </c>
      <c r="J315" s="241" t="s">
        <v>21</v>
      </c>
      <c r="K315" s="243" t="s">
        <v>665</v>
      </c>
      <c r="L315" s="199">
        <v>609.78836666666666</v>
      </c>
      <c r="M315" s="186"/>
      <c r="N315" s="186"/>
      <c r="O315" s="186"/>
      <c r="P315" s="186"/>
    </row>
    <row r="316" spans="1:16" s="92" customFormat="1" ht="15.75" customHeight="1">
      <c r="A316" s="195">
        <v>45634</v>
      </c>
      <c r="B316" s="39" t="s">
        <v>532</v>
      </c>
      <c r="C316" s="37" t="s">
        <v>66</v>
      </c>
      <c r="D316" s="228" t="s">
        <v>5</v>
      </c>
      <c r="E316" s="204">
        <v>5000</v>
      </c>
      <c r="F316" s="256">
        <f t="shared" si="4"/>
        <v>8.1995660680309257</v>
      </c>
      <c r="G316" s="50" t="s">
        <v>56</v>
      </c>
      <c r="H316" s="197"/>
      <c r="I316" s="89" t="s">
        <v>42</v>
      </c>
      <c r="J316" s="241" t="s">
        <v>21</v>
      </c>
      <c r="K316" s="243" t="s">
        <v>665</v>
      </c>
      <c r="L316" s="199">
        <v>609.78836666666666</v>
      </c>
      <c r="M316" s="186"/>
      <c r="N316" s="186"/>
      <c r="O316" s="186"/>
      <c r="P316" s="186"/>
    </row>
    <row r="317" spans="1:16" s="92" customFormat="1" ht="15.75" customHeight="1">
      <c r="A317" s="195">
        <v>45634</v>
      </c>
      <c r="B317" s="39" t="s">
        <v>43</v>
      </c>
      <c r="C317" s="37" t="s">
        <v>53</v>
      </c>
      <c r="D317" s="352" t="s">
        <v>5</v>
      </c>
      <c r="E317" s="204">
        <v>2000</v>
      </c>
      <c r="F317" s="256">
        <f t="shared" si="4"/>
        <v>3.2798264272123698</v>
      </c>
      <c r="G317" s="50" t="s">
        <v>56</v>
      </c>
      <c r="H317" s="294"/>
      <c r="I317" s="89" t="s">
        <v>42</v>
      </c>
      <c r="J317" s="241" t="s">
        <v>21</v>
      </c>
      <c r="K317" s="243" t="s">
        <v>665</v>
      </c>
      <c r="L317" s="199">
        <v>609.78836666666666</v>
      </c>
      <c r="M317" s="186"/>
      <c r="N317" s="186"/>
      <c r="O317" s="186"/>
      <c r="P317" s="186"/>
    </row>
    <row r="318" spans="1:16" s="92" customFormat="1" ht="15.75" customHeight="1">
      <c r="A318" s="195">
        <v>45634</v>
      </c>
      <c r="B318" s="219" t="s">
        <v>538</v>
      </c>
      <c r="C318" s="37" t="s">
        <v>53</v>
      </c>
      <c r="D318" s="228" t="s">
        <v>5</v>
      </c>
      <c r="E318" s="204">
        <v>5000</v>
      </c>
      <c r="F318" s="256">
        <f t="shared" si="4"/>
        <v>8.1995660680309257</v>
      </c>
      <c r="G318" s="300" t="s">
        <v>212</v>
      </c>
      <c r="H318" s="233">
        <v>1</v>
      </c>
      <c r="I318" s="34" t="s">
        <v>24</v>
      </c>
      <c r="J318" s="241" t="s">
        <v>21</v>
      </c>
      <c r="K318" s="243" t="s">
        <v>665</v>
      </c>
      <c r="L318" s="199">
        <v>609.78836666666666</v>
      </c>
      <c r="M318" s="186"/>
      <c r="N318" s="186"/>
      <c r="O318" s="186"/>
      <c r="P318" s="186"/>
    </row>
    <row r="319" spans="1:16" s="92" customFormat="1" ht="15.75" customHeight="1">
      <c r="A319" s="195">
        <v>45634</v>
      </c>
      <c r="B319" s="219" t="s">
        <v>539</v>
      </c>
      <c r="C319" s="37" t="s">
        <v>53</v>
      </c>
      <c r="D319" s="228" t="s">
        <v>5</v>
      </c>
      <c r="E319" s="204">
        <v>5000</v>
      </c>
      <c r="F319" s="256">
        <f t="shared" si="4"/>
        <v>8.1995660680309257</v>
      </c>
      <c r="G319" s="300" t="s">
        <v>212</v>
      </c>
      <c r="H319" s="233">
        <v>1</v>
      </c>
      <c r="I319" s="34" t="s">
        <v>24</v>
      </c>
      <c r="J319" s="241" t="s">
        <v>21</v>
      </c>
      <c r="K319" s="243" t="s">
        <v>665</v>
      </c>
      <c r="L319" s="199">
        <v>609.78836666666666</v>
      </c>
      <c r="M319" s="186"/>
      <c r="N319" s="186"/>
      <c r="O319" s="186"/>
      <c r="P319" s="186"/>
    </row>
    <row r="320" spans="1:16" s="92" customFormat="1" ht="15.75" customHeight="1">
      <c r="A320" s="195">
        <v>45634</v>
      </c>
      <c r="B320" s="219" t="s">
        <v>43</v>
      </c>
      <c r="C320" s="37" t="s">
        <v>53</v>
      </c>
      <c r="D320" s="228" t="s">
        <v>5</v>
      </c>
      <c r="E320" s="204">
        <v>2000</v>
      </c>
      <c r="F320" s="256">
        <f t="shared" si="4"/>
        <v>3.2798264272123698</v>
      </c>
      <c r="G320" s="300" t="s">
        <v>212</v>
      </c>
      <c r="H320" s="233">
        <v>1</v>
      </c>
      <c r="I320" s="34" t="s">
        <v>24</v>
      </c>
      <c r="J320" s="241" t="s">
        <v>21</v>
      </c>
      <c r="K320" s="243" t="s">
        <v>665</v>
      </c>
      <c r="L320" s="199">
        <v>609.78836666666666</v>
      </c>
      <c r="M320" s="186"/>
      <c r="N320" s="186"/>
      <c r="O320" s="186"/>
      <c r="P320" s="186"/>
    </row>
    <row r="321" spans="1:16" s="92" customFormat="1" ht="15.75" customHeight="1">
      <c r="A321" s="195">
        <v>45634</v>
      </c>
      <c r="B321" s="219" t="s">
        <v>44</v>
      </c>
      <c r="C321" s="37" t="s">
        <v>66</v>
      </c>
      <c r="D321" s="228" t="s">
        <v>5</v>
      </c>
      <c r="E321" s="204">
        <v>5000</v>
      </c>
      <c r="F321" s="256">
        <f t="shared" si="4"/>
        <v>8.1995660680309257</v>
      </c>
      <c r="G321" s="300" t="s">
        <v>212</v>
      </c>
      <c r="H321" s="233">
        <v>1</v>
      </c>
      <c r="I321" s="34" t="s">
        <v>24</v>
      </c>
      <c r="J321" s="241" t="s">
        <v>21</v>
      </c>
      <c r="K321" s="243" t="s">
        <v>665</v>
      </c>
      <c r="L321" s="199">
        <v>609.78836666666666</v>
      </c>
      <c r="M321" s="186"/>
      <c r="N321" s="186"/>
      <c r="O321" s="186"/>
      <c r="P321" s="186"/>
    </row>
    <row r="322" spans="1:16" s="92" customFormat="1" ht="15.75" customHeight="1">
      <c r="A322" s="195">
        <v>45634</v>
      </c>
      <c r="B322" s="219" t="s">
        <v>45</v>
      </c>
      <c r="C322" s="37" t="s">
        <v>66</v>
      </c>
      <c r="D322" s="228" t="s">
        <v>5</v>
      </c>
      <c r="E322" s="204">
        <v>10000</v>
      </c>
      <c r="F322" s="256">
        <f t="shared" ref="F322:F385" si="5">E322/L322</f>
        <v>16.399132136061851</v>
      </c>
      <c r="G322" s="300" t="s">
        <v>540</v>
      </c>
      <c r="H322" s="233">
        <v>1</v>
      </c>
      <c r="I322" s="34" t="s">
        <v>24</v>
      </c>
      <c r="J322" s="241" t="s">
        <v>21</v>
      </c>
      <c r="K322" s="243" t="s">
        <v>665</v>
      </c>
      <c r="L322" s="199">
        <v>609.78836666666666</v>
      </c>
      <c r="M322" s="186"/>
      <c r="N322" s="186"/>
      <c r="O322" s="186"/>
      <c r="P322" s="186"/>
    </row>
    <row r="323" spans="1:16" s="92" customFormat="1" ht="15.75" customHeight="1">
      <c r="A323" s="195">
        <v>45634</v>
      </c>
      <c r="B323" s="219" t="s">
        <v>43</v>
      </c>
      <c r="C323" s="37" t="s">
        <v>53</v>
      </c>
      <c r="D323" s="354" t="s">
        <v>6</v>
      </c>
      <c r="E323" s="204">
        <v>2000</v>
      </c>
      <c r="F323" s="256">
        <f t="shared" si="5"/>
        <v>3.2798264272123698</v>
      </c>
      <c r="G323" s="210" t="s">
        <v>82</v>
      </c>
      <c r="H323" s="258"/>
      <c r="I323" s="218" t="s">
        <v>54</v>
      </c>
      <c r="J323" s="241" t="s">
        <v>21</v>
      </c>
      <c r="K323" s="243" t="s">
        <v>665</v>
      </c>
      <c r="L323" s="199">
        <v>609.78836666666666</v>
      </c>
      <c r="M323" s="186"/>
      <c r="N323" s="186"/>
      <c r="O323" s="186"/>
      <c r="P323" s="186"/>
    </row>
    <row r="324" spans="1:16" s="92" customFormat="1" ht="15.75" customHeight="1">
      <c r="A324" s="195">
        <v>45634</v>
      </c>
      <c r="B324" s="219" t="s">
        <v>44</v>
      </c>
      <c r="C324" s="37" t="s">
        <v>66</v>
      </c>
      <c r="D324" s="228" t="s">
        <v>6</v>
      </c>
      <c r="E324" s="204">
        <v>5000</v>
      </c>
      <c r="F324" s="256">
        <f t="shared" si="5"/>
        <v>8.1995660680309257</v>
      </c>
      <c r="G324" s="210" t="s">
        <v>82</v>
      </c>
      <c r="H324" s="318"/>
      <c r="I324" s="218" t="s">
        <v>54</v>
      </c>
      <c r="J324" s="241" t="s">
        <v>21</v>
      </c>
      <c r="K324" s="243" t="s">
        <v>665</v>
      </c>
      <c r="L324" s="199">
        <v>609.78836666666666</v>
      </c>
      <c r="M324" s="186"/>
      <c r="N324" s="186"/>
      <c r="O324" s="186"/>
      <c r="P324" s="186"/>
    </row>
    <row r="325" spans="1:16" s="92" customFormat="1" ht="15.75" customHeight="1">
      <c r="A325" s="195">
        <v>45634</v>
      </c>
      <c r="B325" s="219" t="s">
        <v>520</v>
      </c>
      <c r="C325" s="37" t="s">
        <v>53</v>
      </c>
      <c r="D325" s="228" t="s">
        <v>6</v>
      </c>
      <c r="E325" s="204">
        <v>25000</v>
      </c>
      <c r="F325" s="256">
        <f t="shared" si="5"/>
        <v>40.997830340154628</v>
      </c>
      <c r="G325" s="210" t="s">
        <v>471</v>
      </c>
      <c r="H325" s="197"/>
      <c r="I325" s="218" t="s">
        <v>54</v>
      </c>
      <c r="J325" s="241" t="s">
        <v>21</v>
      </c>
      <c r="K325" s="243" t="s">
        <v>665</v>
      </c>
      <c r="L325" s="199">
        <v>609.78836666666666</v>
      </c>
      <c r="M325" s="186"/>
      <c r="N325" s="186"/>
      <c r="O325" s="186"/>
      <c r="P325" s="186"/>
    </row>
    <row r="326" spans="1:16" s="92" customFormat="1" ht="15.75" customHeight="1">
      <c r="A326" s="195">
        <v>45634</v>
      </c>
      <c r="B326" s="219" t="s">
        <v>660</v>
      </c>
      <c r="C326" s="37" t="s">
        <v>53</v>
      </c>
      <c r="D326" s="352" t="s">
        <v>6</v>
      </c>
      <c r="E326" s="204">
        <v>25000</v>
      </c>
      <c r="F326" s="256">
        <f t="shared" si="5"/>
        <v>40.997830340154628</v>
      </c>
      <c r="G326" s="210" t="s">
        <v>476</v>
      </c>
      <c r="H326" s="292"/>
      <c r="I326" s="36" t="s">
        <v>208</v>
      </c>
      <c r="J326" s="241" t="s">
        <v>21</v>
      </c>
      <c r="K326" s="243" t="s">
        <v>665</v>
      </c>
      <c r="L326" s="199">
        <v>609.78836666666666</v>
      </c>
      <c r="M326" s="186"/>
      <c r="N326" s="186"/>
      <c r="O326" s="186"/>
      <c r="P326" s="186"/>
    </row>
    <row r="327" spans="1:16" s="92" customFormat="1" ht="15.75" customHeight="1">
      <c r="A327" s="195">
        <v>45634</v>
      </c>
      <c r="B327" s="219" t="s">
        <v>44</v>
      </c>
      <c r="C327" s="37" t="s">
        <v>66</v>
      </c>
      <c r="D327" s="354" t="s">
        <v>6</v>
      </c>
      <c r="E327" s="204">
        <v>5000</v>
      </c>
      <c r="F327" s="256">
        <f t="shared" si="5"/>
        <v>8.1995660680309257</v>
      </c>
      <c r="G327" s="210" t="s">
        <v>230</v>
      </c>
      <c r="H327" s="292"/>
      <c r="I327" s="36" t="s">
        <v>208</v>
      </c>
      <c r="J327" s="241" t="s">
        <v>21</v>
      </c>
      <c r="K327" s="243" t="s">
        <v>665</v>
      </c>
      <c r="L327" s="199">
        <v>609.78836666666666</v>
      </c>
      <c r="M327" s="186"/>
      <c r="N327" s="186"/>
      <c r="O327" s="186"/>
      <c r="P327" s="186"/>
    </row>
    <row r="328" spans="1:16" s="92" customFormat="1" ht="15.75" customHeight="1">
      <c r="A328" s="195">
        <v>45634</v>
      </c>
      <c r="B328" s="219" t="s">
        <v>43</v>
      </c>
      <c r="C328" s="37" t="s">
        <v>53</v>
      </c>
      <c r="D328" s="352" t="s">
        <v>6</v>
      </c>
      <c r="E328" s="204">
        <v>2000</v>
      </c>
      <c r="F328" s="256">
        <f t="shared" si="5"/>
        <v>3.2798264272123698</v>
      </c>
      <c r="G328" s="210" t="s">
        <v>230</v>
      </c>
      <c r="H328" s="292"/>
      <c r="I328" s="36" t="s">
        <v>208</v>
      </c>
      <c r="J328" s="241" t="s">
        <v>21</v>
      </c>
      <c r="K328" s="243" t="s">
        <v>665</v>
      </c>
      <c r="L328" s="199">
        <v>609.78836666666666</v>
      </c>
      <c r="M328" s="186"/>
      <c r="N328" s="186"/>
      <c r="O328" s="186"/>
      <c r="P328" s="186"/>
    </row>
    <row r="329" spans="1:16" s="92" customFormat="1" ht="15.75" customHeight="1">
      <c r="A329" s="195">
        <v>45634</v>
      </c>
      <c r="B329" s="39" t="s">
        <v>483</v>
      </c>
      <c r="C329" s="37" t="s">
        <v>53</v>
      </c>
      <c r="D329" s="228" t="s">
        <v>5</v>
      </c>
      <c r="E329" s="204">
        <v>17000</v>
      </c>
      <c r="F329" s="256">
        <f t="shared" si="5"/>
        <v>27.878524631305144</v>
      </c>
      <c r="G329" s="357" t="s">
        <v>577</v>
      </c>
      <c r="H329" s="89">
        <v>1</v>
      </c>
      <c r="I329" s="36" t="s">
        <v>238</v>
      </c>
      <c r="J329" s="241" t="s">
        <v>21</v>
      </c>
      <c r="K329" s="243" t="s">
        <v>665</v>
      </c>
      <c r="L329" s="199">
        <v>609.78836666666666</v>
      </c>
      <c r="M329" s="186"/>
      <c r="N329" s="186"/>
      <c r="O329" s="186"/>
      <c r="P329" s="186"/>
    </row>
    <row r="330" spans="1:16" s="92" customFormat="1" ht="15" customHeight="1">
      <c r="A330" s="195">
        <v>45634</v>
      </c>
      <c r="B330" s="39" t="s">
        <v>43</v>
      </c>
      <c r="C330" s="37" t="s">
        <v>53</v>
      </c>
      <c r="D330" s="228" t="s">
        <v>5</v>
      </c>
      <c r="E330" s="204">
        <v>1500</v>
      </c>
      <c r="F330" s="256">
        <f t="shared" si="5"/>
        <v>2.4598698204092777</v>
      </c>
      <c r="G330" s="37" t="s">
        <v>573</v>
      </c>
      <c r="H330" s="89">
        <v>1</v>
      </c>
      <c r="I330" s="36" t="s">
        <v>238</v>
      </c>
      <c r="J330" s="241" t="s">
        <v>21</v>
      </c>
      <c r="K330" s="243" t="s">
        <v>665</v>
      </c>
      <c r="L330" s="199">
        <v>609.78836666666666</v>
      </c>
      <c r="M330" s="186"/>
      <c r="N330" s="186"/>
      <c r="O330" s="186"/>
      <c r="P330" s="186"/>
    </row>
    <row r="331" spans="1:16" s="92" customFormat="1" ht="15.75" customHeight="1">
      <c r="A331" s="195">
        <v>45634</v>
      </c>
      <c r="B331" s="39" t="s">
        <v>44</v>
      </c>
      <c r="C331" s="37" t="s">
        <v>66</v>
      </c>
      <c r="D331" s="228" t="s">
        <v>5</v>
      </c>
      <c r="E331" s="204">
        <v>3000</v>
      </c>
      <c r="F331" s="256">
        <f t="shared" si="5"/>
        <v>4.9197396408185554</v>
      </c>
      <c r="G331" s="37" t="s">
        <v>573</v>
      </c>
      <c r="H331" s="89">
        <v>1</v>
      </c>
      <c r="I331" s="36" t="s">
        <v>238</v>
      </c>
      <c r="J331" s="241" t="s">
        <v>21</v>
      </c>
      <c r="K331" s="243" t="s">
        <v>665</v>
      </c>
      <c r="L331" s="199">
        <v>609.78836666666666</v>
      </c>
      <c r="M331" s="186"/>
      <c r="N331" s="186"/>
      <c r="O331" s="186"/>
      <c r="P331" s="186"/>
    </row>
    <row r="332" spans="1:16" s="92" customFormat="1" ht="15.75" customHeight="1">
      <c r="A332" s="195">
        <v>45634</v>
      </c>
      <c r="B332" s="39" t="s">
        <v>631</v>
      </c>
      <c r="C332" s="37" t="s">
        <v>214</v>
      </c>
      <c r="D332" s="228" t="s">
        <v>5</v>
      </c>
      <c r="E332" s="204">
        <v>2000</v>
      </c>
      <c r="F332" s="256">
        <f t="shared" si="5"/>
        <v>3.2798264272123698</v>
      </c>
      <c r="G332" s="37" t="s">
        <v>573</v>
      </c>
      <c r="H332" s="89">
        <v>1</v>
      </c>
      <c r="I332" s="36" t="s">
        <v>238</v>
      </c>
      <c r="J332" s="241" t="s">
        <v>21</v>
      </c>
      <c r="K332" s="243" t="s">
        <v>665</v>
      </c>
      <c r="L332" s="199">
        <v>609.78836666666666</v>
      </c>
    </row>
    <row r="333" spans="1:16" s="92" customFormat="1" ht="15.75" customHeight="1">
      <c r="A333" s="195">
        <v>45635</v>
      </c>
      <c r="B333" s="366" t="s">
        <v>17</v>
      </c>
      <c r="C333" s="37" t="s">
        <v>38</v>
      </c>
      <c r="D333" s="227" t="s">
        <v>8</v>
      </c>
      <c r="E333" s="204">
        <v>5000</v>
      </c>
      <c r="F333" s="256">
        <f t="shared" si="5"/>
        <v>8.1995660680309257</v>
      </c>
      <c r="G333" s="50" t="s">
        <v>312</v>
      </c>
      <c r="H333" s="265"/>
      <c r="I333" s="44" t="s">
        <v>16</v>
      </c>
      <c r="J333" s="241" t="s">
        <v>21</v>
      </c>
      <c r="K333" s="243" t="s">
        <v>665</v>
      </c>
      <c r="L333" s="199">
        <v>609.78836666666666</v>
      </c>
      <c r="M333" s="186"/>
      <c r="N333" s="186"/>
      <c r="O333" s="186"/>
      <c r="P333" s="186"/>
    </row>
    <row r="334" spans="1:16" s="92" customFormat="1" ht="15" customHeight="1">
      <c r="A334" s="195">
        <v>45635</v>
      </c>
      <c r="B334" s="174" t="s">
        <v>17</v>
      </c>
      <c r="C334" s="37" t="s">
        <v>38</v>
      </c>
      <c r="D334" s="370" t="s">
        <v>6</v>
      </c>
      <c r="E334" s="204">
        <v>5000</v>
      </c>
      <c r="F334" s="256">
        <f t="shared" si="5"/>
        <v>8.1995660680309257</v>
      </c>
      <c r="G334" s="50" t="s">
        <v>313</v>
      </c>
      <c r="H334" s="258"/>
      <c r="I334" s="36" t="s">
        <v>67</v>
      </c>
      <c r="J334" s="241" t="s">
        <v>21</v>
      </c>
      <c r="K334" s="243" t="s">
        <v>665</v>
      </c>
      <c r="L334" s="199">
        <v>609.78836666666666</v>
      </c>
      <c r="M334" s="186"/>
      <c r="N334" s="186"/>
      <c r="O334" s="186"/>
      <c r="P334" s="186"/>
    </row>
    <row r="335" spans="1:16" s="92" customFormat="1" ht="15.75" customHeight="1">
      <c r="A335" s="195">
        <v>45635</v>
      </c>
      <c r="B335" s="174" t="s">
        <v>17</v>
      </c>
      <c r="C335" s="37" t="s">
        <v>38</v>
      </c>
      <c r="D335" s="211" t="s">
        <v>5</v>
      </c>
      <c r="E335" s="204">
        <v>5000</v>
      </c>
      <c r="F335" s="256">
        <f t="shared" si="5"/>
        <v>8.1995660680309257</v>
      </c>
      <c r="G335" s="50" t="s">
        <v>314</v>
      </c>
      <c r="H335" s="197"/>
      <c r="I335" s="180" t="s">
        <v>42</v>
      </c>
      <c r="J335" s="241" t="s">
        <v>21</v>
      </c>
      <c r="K335" s="243" t="s">
        <v>665</v>
      </c>
      <c r="L335" s="199">
        <v>609.78836666666666</v>
      </c>
      <c r="M335" s="186"/>
      <c r="N335" s="186"/>
      <c r="O335" s="186"/>
      <c r="P335" s="186"/>
    </row>
    <row r="336" spans="1:16" s="92" customFormat="1" ht="15" customHeight="1">
      <c r="A336" s="195">
        <v>45635</v>
      </c>
      <c r="B336" s="174" t="s">
        <v>17</v>
      </c>
      <c r="C336" s="37" t="s">
        <v>38</v>
      </c>
      <c r="D336" s="211" t="s">
        <v>5</v>
      </c>
      <c r="E336" s="204">
        <v>5000</v>
      </c>
      <c r="F336" s="256">
        <f t="shared" si="5"/>
        <v>8.1995660680309257</v>
      </c>
      <c r="G336" s="50" t="s">
        <v>315</v>
      </c>
      <c r="H336" s="294"/>
      <c r="I336" s="180" t="s">
        <v>24</v>
      </c>
      <c r="J336" s="241" t="s">
        <v>21</v>
      </c>
      <c r="K336" s="243" t="s">
        <v>665</v>
      </c>
      <c r="L336" s="199">
        <v>609.78836666666666</v>
      </c>
      <c r="M336" s="186"/>
      <c r="N336" s="186"/>
      <c r="O336" s="186"/>
      <c r="P336" s="186"/>
    </row>
    <row r="337" spans="1:16" s="92" customFormat="1" ht="15.75" customHeight="1">
      <c r="A337" s="195">
        <v>45635</v>
      </c>
      <c r="B337" s="174" t="s">
        <v>17</v>
      </c>
      <c r="C337" s="37" t="s">
        <v>38</v>
      </c>
      <c r="D337" s="224" t="s">
        <v>7</v>
      </c>
      <c r="E337" s="204">
        <v>2500</v>
      </c>
      <c r="F337" s="256">
        <f t="shared" si="5"/>
        <v>4.0997830340154628</v>
      </c>
      <c r="G337" s="50" t="s">
        <v>316</v>
      </c>
      <c r="H337" s="294"/>
      <c r="I337" s="180" t="s">
        <v>13</v>
      </c>
      <c r="J337" s="241" t="s">
        <v>21</v>
      </c>
      <c r="K337" s="243" t="s">
        <v>665</v>
      </c>
      <c r="L337" s="199">
        <v>609.78836666666666</v>
      </c>
      <c r="M337" s="186"/>
      <c r="N337" s="186"/>
      <c r="O337" s="186"/>
      <c r="P337" s="186"/>
    </row>
    <row r="338" spans="1:16" s="92" customFormat="1" ht="15.75" customHeight="1">
      <c r="A338" s="195">
        <v>45635</v>
      </c>
      <c r="B338" s="174" t="s">
        <v>17</v>
      </c>
      <c r="C338" s="37" t="s">
        <v>38</v>
      </c>
      <c r="D338" s="224" t="s">
        <v>6</v>
      </c>
      <c r="E338" s="204">
        <v>2500</v>
      </c>
      <c r="F338" s="256">
        <f t="shared" si="5"/>
        <v>4.0997830340154628</v>
      </c>
      <c r="G338" s="50" t="s">
        <v>317</v>
      </c>
      <c r="H338" s="294"/>
      <c r="I338" s="180" t="s">
        <v>11</v>
      </c>
      <c r="J338" s="241" t="s">
        <v>21</v>
      </c>
      <c r="K338" s="243" t="s">
        <v>665</v>
      </c>
      <c r="L338" s="199">
        <v>609.78836666666666</v>
      </c>
      <c r="M338" s="186"/>
      <c r="N338" s="186"/>
      <c r="O338" s="186"/>
      <c r="P338" s="186"/>
    </row>
    <row r="339" spans="1:16" s="92" customFormat="1" ht="15.75" customHeight="1">
      <c r="A339" s="195">
        <v>45635</v>
      </c>
      <c r="B339" s="174" t="s">
        <v>17</v>
      </c>
      <c r="C339" s="37" t="s">
        <v>38</v>
      </c>
      <c r="D339" s="224" t="s">
        <v>6</v>
      </c>
      <c r="E339" s="204">
        <v>2500</v>
      </c>
      <c r="F339" s="256">
        <f t="shared" si="5"/>
        <v>4.0997830340154628</v>
      </c>
      <c r="G339" s="50" t="s">
        <v>318</v>
      </c>
      <c r="H339" s="320"/>
      <c r="I339" s="180" t="s">
        <v>54</v>
      </c>
      <c r="J339" s="241" t="s">
        <v>21</v>
      </c>
      <c r="K339" s="243" t="s">
        <v>665</v>
      </c>
      <c r="L339" s="199">
        <v>609.78836666666666</v>
      </c>
      <c r="M339" s="186"/>
      <c r="N339" s="186"/>
      <c r="O339" s="186"/>
      <c r="P339" s="186"/>
    </row>
    <row r="340" spans="1:16" s="92" customFormat="1" ht="15.75" customHeight="1">
      <c r="A340" s="195">
        <v>45635</v>
      </c>
      <c r="B340" s="174" t="s">
        <v>17</v>
      </c>
      <c r="C340" s="37" t="s">
        <v>38</v>
      </c>
      <c r="D340" s="227" t="s">
        <v>6</v>
      </c>
      <c r="E340" s="204">
        <v>2500</v>
      </c>
      <c r="F340" s="256">
        <f t="shared" si="5"/>
        <v>4.0997830340154628</v>
      </c>
      <c r="G340" s="50" t="s">
        <v>319</v>
      </c>
      <c r="H340" s="294"/>
      <c r="I340" s="36" t="s">
        <v>208</v>
      </c>
      <c r="J340" s="241" t="s">
        <v>21</v>
      </c>
      <c r="K340" s="243" t="s">
        <v>665</v>
      </c>
      <c r="L340" s="199">
        <v>609.78836666666666</v>
      </c>
      <c r="M340" s="186"/>
      <c r="N340" s="186"/>
      <c r="O340" s="186"/>
      <c r="P340" s="186"/>
    </row>
    <row r="341" spans="1:16" s="92" customFormat="1" ht="15.75" customHeight="1">
      <c r="A341" s="195">
        <v>45635</v>
      </c>
      <c r="B341" s="366" t="s">
        <v>17</v>
      </c>
      <c r="C341" s="81" t="s">
        <v>38</v>
      </c>
      <c r="D341" s="228" t="s">
        <v>5</v>
      </c>
      <c r="E341" s="204">
        <v>2500</v>
      </c>
      <c r="F341" s="256">
        <f t="shared" si="5"/>
        <v>4.0997830340154628</v>
      </c>
      <c r="G341" s="50" t="s">
        <v>320</v>
      </c>
      <c r="H341" s="294"/>
      <c r="I341" s="180" t="s">
        <v>91</v>
      </c>
      <c r="J341" s="241" t="s">
        <v>21</v>
      </c>
      <c r="K341" s="243" t="s">
        <v>665</v>
      </c>
      <c r="L341" s="199">
        <v>609.78836666666666</v>
      </c>
      <c r="M341" s="186"/>
      <c r="N341" s="186"/>
      <c r="O341" s="186"/>
      <c r="P341" s="186"/>
    </row>
    <row r="342" spans="1:16" s="92" customFormat="1" ht="15.75" customHeight="1">
      <c r="A342" s="195">
        <v>45635</v>
      </c>
      <c r="B342" s="180" t="s">
        <v>17</v>
      </c>
      <c r="C342" s="37" t="s">
        <v>38</v>
      </c>
      <c r="D342" s="353" t="s">
        <v>5</v>
      </c>
      <c r="E342" s="204">
        <v>2500</v>
      </c>
      <c r="F342" s="256">
        <f t="shared" si="5"/>
        <v>4.0997830340154628</v>
      </c>
      <c r="G342" s="50" t="s">
        <v>321</v>
      </c>
      <c r="H342" s="294"/>
      <c r="I342" s="180" t="s">
        <v>220</v>
      </c>
      <c r="J342" s="241" t="s">
        <v>21</v>
      </c>
      <c r="K342" s="243" t="s">
        <v>665</v>
      </c>
      <c r="L342" s="199">
        <v>609.78836666666666</v>
      </c>
      <c r="M342" s="186"/>
      <c r="N342" s="186"/>
      <c r="O342" s="186"/>
      <c r="P342" s="186"/>
    </row>
    <row r="343" spans="1:16" ht="15.75" customHeight="1">
      <c r="A343" s="195">
        <v>45635</v>
      </c>
      <c r="B343" s="180" t="s">
        <v>17</v>
      </c>
      <c r="C343" s="37" t="s">
        <v>38</v>
      </c>
      <c r="D343" s="228" t="s">
        <v>5</v>
      </c>
      <c r="E343" s="204">
        <v>2500</v>
      </c>
      <c r="F343" s="256">
        <f t="shared" si="5"/>
        <v>4.0997830340154628</v>
      </c>
      <c r="G343" s="50" t="s">
        <v>322</v>
      </c>
      <c r="H343" s="294"/>
      <c r="I343" s="180" t="s">
        <v>238</v>
      </c>
      <c r="J343" s="241" t="s">
        <v>21</v>
      </c>
      <c r="K343" s="243" t="s">
        <v>665</v>
      </c>
      <c r="L343" s="199">
        <v>609.78836666666666</v>
      </c>
    </row>
    <row r="344" spans="1:16" ht="15.75" customHeight="1">
      <c r="A344" s="195">
        <v>45635</v>
      </c>
      <c r="B344" s="366" t="s">
        <v>17</v>
      </c>
      <c r="C344" s="81" t="s">
        <v>38</v>
      </c>
      <c r="D344" s="227" t="s">
        <v>9</v>
      </c>
      <c r="E344" s="204">
        <v>2500</v>
      </c>
      <c r="F344" s="256">
        <f t="shared" si="5"/>
        <v>4.0997830340154628</v>
      </c>
      <c r="G344" s="50" t="s">
        <v>323</v>
      </c>
      <c r="H344" s="294"/>
      <c r="I344" s="180" t="s">
        <v>206</v>
      </c>
      <c r="J344" s="241" t="s">
        <v>21</v>
      </c>
      <c r="K344" s="243" t="s">
        <v>665</v>
      </c>
      <c r="L344" s="199">
        <v>609.78836666666666</v>
      </c>
    </row>
    <row r="345" spans="1:16" s="163" customFormat="1" ht="15.75" customHeight="1">
      <c r="A345" s="195">
        <v>45635</v>
      </c>
      <c r="B345" s="174" t="s">
        <v>17</v>
      </c>
      <c r="C345" s="37" t="s">
        <v>38</v>
      </c>
      <c r="D345" s="371" t="s">
        <v>9</v>
      </c>
      <c r="E345" s="204">
        <v>2500</v>
      </c>
      <c r="F345" s="256">
        <f t="shared" si="5"/>
        <v>4.0997830340154628</v>
      </c>
      <c r="G345" s="50" t="s">
        <v>324</v>
      </c>
      <c r="H345" s="294"/>
      <c r="I345" s="44" t="s">
        <v>14</v>
      </c>
      <c r="J345" s="241" t="s">
        <v>21</v>
      </c>
      <c r="K345" s="243" t="s">
        <v>665</v>
      </c>
      <c r="L345" s="199">
        <v>609.78836666666666</v>
      </c>
      <c r="M345" s="186"/>
      <c r="N345" s="186"/>
      <c r="O345" s="186"/>
      <c r="P345" s="186"/>
    </row>
    <row r="346" spans="1:16" ht="15.75" customHeight="1">
      <c r="A346" s="195">
        <v>45635</v>
      </c>
      <c r="B346" s="39" t="s">
        <v>523</v>
      </c>
      <c r="C346" s="37" t="s">
        <v>116</v>
      </c>
      <c r="D346" s="41" t="s">
        <v>9</v>
      </c>
      <c r="E346" s="204">
        <v>2395</v>
      </c>
      <c r="F346" s="256">
        <f t="shared" si="5"/>
        <v>3.9275921465868131</v>
      </c>
      <c r="G346" s="374" t="s">
        <v>524</v>
      </c>
      <c r="H346" s="258"/>
      <c r="I346" s="36" t="s">
        <v>14</v>
      </c>
      <c r="J346" s="241" t="s">
        <v>21</v>
      </c>
      <c r="K346" s="243" t="s">
        <v>665</v>
      </c>
      <c r="L346" s="199">
        <v>609.78836666666666</v>
      </c>
    </row>
    <row r="347" spans="1:16" s="92" customFormat="1">
      <c r="A347" s="195">
        <v>45635</v>
      </c>
      <c r="B347" s="34" t="s">
        <v>525</v>
      </c>
      <c r="C347" s="37" t="s">
        <v>116</v>
      </c>
      <c r="D347" s="41" t="s">
        <v>9</v>
      </c>
      <c r="E347" s="204">
        <v>10914</v>
      </c>
      <c r="F347" s="256">
        <f t="shared" si="5"/>
        <v>17.898012813297903</v>
      </c>
      <c r="G347" s="374" t="s">
        <v>524</v>
      </c>
      <c r="H347" s="258"/>
      <c r="I347" s="36" t="s">
        <v>14</v>
      </c>
      <c r="J347" s="241" t="s">
        <v>21</v>
      </c>
      <c r="K347" s="243" t="s">
        <v>665</v>
      </c>
      <c r="L347" s="199">
        <v>609.78836666666666</v>
      </c>
      <c r="M347" s="186"/>
      <c r="N347" s="186"/>
      <c r="O347" s="186"/>
      <c r="P347" s="186"/>
    </row>
    <row r="348" spans="1:16" s="92" customFormat="1">
      <c r="A348" s="195">
        <v>45635</v>
      </c>
      <c r="B348" s="218" t="s">
        <v>117</v>
      </c>
      <c r="C348" s="37" t="s">
        <v>47</v>
      </c>
      <c r="D348" s="211" t="s">
        <v>9</v>
      </c>
      <c r="E348" s="204">
        <v>12000</v>
      </c>
      <c r="F348" s="256">
        <f t="shared" si="5"/>
        <v>19.678958563274222</v>
      </c>
      <c r="G348" s="50" t="s">
        <v>119</v>
      </c>
      <c r="H348" s="318"/>
      <c r="I348" s="36" t="s">
        <v>14</v>
      </c>
      <c r="J348" s="241" t="s">
        <v>21</v>
      </c>
      <c r="K348" s="243" t="s">
        <v>665</v>
      </c>
      <c r="L348" s="199">
        <v>609.78836666666666</v>
      </c>
      <c r="M348" s="186"/>
      <c r="N348" s="186"/>
      <c r="O348" s="186"/>
      <c r="P348" s="186"/>
    </row>
    <row r="349" spans="1:16" s="92" customFormat="1">
      <c r="A349" s="195">
        <v>45635</v>
      </c>
      <c r="B349" s="384" t="s">
        <v>225</v>
      </c>
      <c r="C349" s="383" t="s">
        <v>229</v>
      </c>
      <c r="D349" s="298" t="s">
        <v>9</v>
      </c>
      <c r="E349" s="204">
        <v>2000</v>
      </c>
      <c r="F349" s="256">
        <f t="shared" si="5"/>
        <v>3.2798264272123698</v>
      </c>
      <c r="G349" s="37" t="s">
        <v>228</v>
      </c>
      <c r="H349" s="294"/>
      <c r="I349" s="36" t="s">
        <v>206</v>
      </c>
      <c r="J349" s="241" t="s">
        <v>21</v>
      </c>
      <c r="K349" s="243" t="s">
        <v>665</v>
      </c>
      <c r="L349" s="199">
        <v>609.78836666666666</v>
      </c>
    </row>
    <row r="350" spans="1:16" s="92" customFormat="1">
      <c r="A350" s="195">
        <v>45635</v>
      </c>
      <c r="B350" s="218" t="s">
        <v>43</v>
      </c>
      <c r="C350" s="37" t="s">
        <v>53</v>
      </c>
      <c r="D350" s="295" t="s">
        <v>8</v>
      </c>
      <c r="E350" s="204">
        <v>2700</v>
      </c>
      <c r="F350" s="256">
        <f t="shared" si="5"/>
        <v>4.4277656767366995</v>
      </c>
      <c r="G350" s="210" t="e">
        <f>#REF!</f>
        <v>#REF!</v>
      </c>
      <c r="H350" s="294"/>
      <c r="I350" s="36" t="e">
        <f>#REF!</f>
        <v>#REF!</v>
      </c>
      <c r="J350" s="241" t="s">
        <v>21</v>
      </c>
      <c r="K350" s="243" t="s">
        <v>665</v>
      </c>
      <c r="L350" s="199">
        <v>609.78836666666666</v>
      </c>
    </row>
    <row r="351" spans="1:16" s="92" customFormat="1">
      <c r="A351" s="308">
        <v>45635</v>
      </c>
      <c r="B351" s="329" t="s">
        <v>44</v>
      </c>
      <c r="C351" s="37" t="s">
        <v>66</v>
      </c>
      <c r="D351" s="200" t="s">
        <v>6</v>
      </c>
      <c r="E351" s="204">
        <v>5000</v>
      </c>
      <c r="F351" s="256">
        <f t="shared" si="5"/>
        <v>8.1995660680309257</v>
      </c>
      <c r="G351" s="295" t="s">
        <v>58</v>
      </c>
      <c r="H351" s="258"/>
      <c r="I351" s="36" t="s">
        <v>67</v>
      </c>
      <c r="J351" s="241" t="s">
        <v>21</v>
      </c>
      <c r="K351" s="243" t="s">
        <v>665</v>
      </c>
      <c r="L351" s="199">
        <v>609.78836666666666</v>
      </c>
      <c r="M351" s="186"/>
      <c r="N351" s="186"/>
      <c r="O351" s="186"/>
      <c r="P351" s="186"/>
    </row>
    <row r="352" spans="1:16" s="92" customFormat="1">
      <c r="A352" s="308">
        <v>45635</v>
      </c>
      <c r="B352" s="329" t="s">
        <v>43</v>
      </c>
      <c r="C352" s="37" t="s">
        <v>53</v>
      </c>
      <c r="D352" s="200" t="s">
        <v>6</v>
      </c>
      <c r="E352" s="204">
        <v>2500</v>
      </c>
      <c r="F352" s="256">
        <f t="shared" si="5"/>
        <v>4.0997830340154628</v>
      </c>
      <c r="G352" s="295" t="s">
        <v>58</v>
      </c>
      <c r="H352" s="258"/>
      <c r="I352" s="36" t="s">
        <v>67</v>
      </c>
      <c r="J352" s="241" t="s">
        <v>21</v>
      </c>
      <c r="K352" s="243" t="s">
        <v>665</v>
      </c>
      <c r="L352" s="199">
        <v>609.78836666666666</v>
      </c>
      <c r="M352" s="186"/>
      <c r="N352" s="186"/>
      <c r="O352" s="186"/>
      <c r="P352" s="186"/>
    </row>
    <row r="353" spans="1:16" s="92" customFormat="1" ht="15.75" customHeight="1">
      <c r="A353" s="195">
        <v>45635</v>
      </c>
      <c r="B353" s="218" t="s">
        <v>44</v>
      </c>
      <c r="C353" s="37" t="s">
        <v>66</v>
      </c>
      <c r="D353" s="211" t="s">
        <v>6</v>
      </c>
      <c r="E353" s="204">
        <v>5000</v>
      </c>
      <c r="F353" s="256">
        <f t="shared" si="5"/>
        <v>8.1995660680309257</v>
      </c>
      <c r="G353" s="210" t="s">
        <v>110</v>
      </c>
      <c r="H353" s="207"/>
      <c r="I353" s="218" t="s">
        <v>11</v>
      </c>
      <c r="J353" s="241" t="s">
        <v>21</v>
      </c>
      <c r="K353" s="243" t="s">
        <v>665</v>
      </c>
      <c r="L353" s="199">
        <v>609.78836666666666</v>
      </c>
      <c r="M353" s="186"/>
      <c r="N353" s="186"/>
      <c r="O353" s="186"/>
      <c r="P353" s="186"/>
    </row>
    <row r="354" spans="1:16" s="92" customFormat="1" ht="15.75" customHeight="1">
      <c r="A354" s="195">
        <v>45635</v>
      </c>
      <c r="B354" s="219" t="s">
        <v>43</v>
      </c>
      <c r="C354" s="37" t="s">
        <v>53</v>
      </c>
      <c r="D354" s="390" t="s">
        <v>6</v>
      </c>
      <c r="E354" s="204">
        <v>2000</v>
      </c>
      <c r="F354" s="256">
        <f t="shared" si="5"/>
        <v>3.2798264272123698</v>
      </c>
      <c r="G354" s="210" t="s">
        <v>110</v>
      </c>
      <c r="H354" s="197"/>
      <c r="I354" s="218" t="s">
        <v>11</v>
      </c>
      <c r="J354" s="241" t="s">
        <v>21</v>
      </c>
      <c r="K354" s="243" t="s">
        <v>665</v>
      </c>
      <c r="L354" s="199">
        <v>609.78836666666666</v>
      </c>
      <c r="M354" s="186"/>
      <c r="N354" s="186"/>
      <c r="O354" s="186"/>
      <c r="P354" s="186"/>
    </row>
    <row r="355" spans="1:16" s="92" customFormat="1" ht="15.75" customHeight="1">
      <c r="A355" s="195">
        <v>45635</v>
      </c>
      <c r="B355" s="219" t="s">
        <v>43</v>
      </c>
      <c r="C355" s="37" t="s">
        <v>53</v>
      </c>
      <c r="D355" s="228" t="s">
        <v>9</v>
      </c>
      <c r="E355" s="204">
        <v>3800</v>
      </c>
      <c r="F355" s="256">
        <f t="shared" si="5"/>
        <v>6.231670211703503</v>
      </c>
      <c r="G355" s="50" t="s">
        <v>55</v>
      </c>
      <c r="H355" s="258"/>
      <c r="I355" s="36" t="s">
        <v>14</v>
      </c>
      <c r="J355" s="241" t="s">
        <v>21</v>
      </c>
      <c r="K355" s="243" t="s">
        <v>665</v>
      </c>
      <c r="L355" s="199">
        <v>609.78836666666666</v>
      </c>
      <c r="M355" s="186"/>
      <c r="N355" s="186"/>
      <c r="O355" s="186"/>
      <c r="P355" s="186"/>
    </row>
    <row r="356" spans="1:16" s="92" customFormat="1" ht="15.75" customHeight="1">
      <c r="A356" s="195">
        <v>45635</v>
      </c>
      <c r="B356" s="281" t="s">
        <v>43</v>
      </c>
      <c r="C356" s="383" t="s">
        <v>53</v>
      </c>
      <c r="D356" s="423" t="s">
        <v>9</v>
      </c>
      <c r="E356" s="204">
        <v>1000</v>
      </c>
      <c r="F356" s="256">
        <f t="shared" si="5"/>
        <v>1.6399132136061849</v>
      </c>
      <c r="G356" s="37" t="s">
        <v>228</v>
      </c>
      <c r="H356" s="294"/>
      <c r="I356" s="36" t="s">
        <v>206</v>
      </c>
      <c r="J356" s="241" t="s">
        <v>21</v>
      </c>
      <c r="K356" s="243" t="s">
        <v>665</v>
      </c>
      <c r="L356" s="199">
        <v>609.78836666666666</v>
      </c>
      <c r="M356" s="186"/>
      <c r="N356" s="186"/>
      <c r="O356" s="186"/>
      <c r="P356" s="186"/>
    </row>
    <row r="357" spans="1:16" s="92" customFormat="1" ht="15.75" customHeight="1">
      <c r="A357" s="195">
        <v>45635</v>
      </c>
      <c r="B357" s="39" t="s">
        <v>532</v>
      </c>
      <c r="C357" s="37" t="s">
        <v>66</v>
      </c>
      <c r="D357" s="228" t="s">
        <v>5</v>
      </c>
      <c r="E357" s="204">
        <v>5000</v>
      </c>
      <c r="F357" s="256">
        <f t="shared" si="5"/>
        <v>8.1995660680309257</v>
      </c>
      <c r="G357" s="50" t="s">
        <v>56</v>
      </c>
      <c r="H357" s="294"/>
      <c r="I357" s="89" t="s">
        <v>42</v>
      </c>
      <c r="J357" s="241" t="s">
        <v>21</v>
      </c>
      <c r="K357" s="243" t="s">
        <v>665</v>
      </c>
      <c r="L357" s="199">
        <v>609.78836666666666</v>
      </c>
      <c r="M357" s="186"/>
      <c r="N357" s="186"/>
      <c r="O357" s="186"/>
      <c r="P357" s="186"/>
    </row>
    <row r="358" spans="1:16" s="92" customFormat="1" ht="15.75" customHeight="1">
      <c r="A358" s="195">
        <v>45635</v>
      </c>
      <c r="B358" s="39" t="s">
        <v>43</v>
      </c>
      <c r="C358" s="37" t="s">
        <v>53</v>
      </c>
      <c r="D358" s="211" t="s">
        <v>5</v>
      </c>
      <c r="E358" s="204">
        <v>2000</v>
      </c>
      <c r="F358" s="256">
        <f t="shared" si="5"/>
        <v>3.2798264272123698</v>
      </c>
      <c r="G358" s="50" t="s">
        <v>56</v>
      </c>
      <c r="H358" s="294"/>
      <c r="I358" s="89" t="s">
        <v>42</v>
      </c>
      <c r="J358" s="241" t="s">
        <v>21</v>
      </c>
      <c r="K358" s="243" t="s">
        <v>665</v>
      </c>
      <c r="L358" s="199">
        <v>609.78836666666666</v>
      </c>
      <c r="M358" s="186"/>
      <c r="N358" s="186"/>
      <c r="O358" s="186"/>
      <c r="P358" s="186"/>
    </row>
    <row r="359" spans="1:16" s="92" customFormat="1" ht="15.75" customHeight="1">
      <c r="A359" s="195">
        <v>45635</v>
      </c>
      <c r="B359" s="219" t="s">
        <v>663</v>
      </c>
      <c r="C359" s="37" t="s">
        <v>53</v>
      </c>
      <c r="D359" s="228" t="s">
        <v>5</v>
      </c>
      <c r="E359" s="204">
        <v>13000</v>
      </c>
      <c r="F359" s="256">
        <f t="shared" si="5"/>
        <v>21.318871776880407</v>
      </c>
      <c r="G359" s="300" t="s">
        <v>541</v>
      </c>
      <c r="H359" s="233">
        <v>1</v>
      </c>
      <c r="I359" s="34" t="s">
        <v>24</v>
      </c>
      <c r="J359" s="241" t="s">
        <v>21</v>
      </c>
      <c r="K359" s="243" t="s">
        <v>665</v>
      </c>
      <c r="L359" s="199">
        <v>609.78836666666666</v>
      </c>
      <c r="M359" s="186"/>
      <c r="N359" s="186"/>
      <c r="O359" s="186"/>
      <c r="P359" s="186"/>
    </row>
    <row r="360" spans="1:16" ht="15.75" customHeight="1">
      <c r="A360" s="195">
        <v>45635</v>
      </c>
      <c r="B360" s="219" t="s">
        <v>43</v>
      </c>
      <c r="C360" s="37" t="s">
        <v>53</v>
      </c>
      <c r="D360" s="228" t="s">
        <v>5</v>
      </c>
      <c r="E360" s="204">
        <v>5500</v>
      </c>
      <c r="F360" s="256">
        <f t="shared" si="5"/>
        <v>9.0195226748340183</v>
      </c>
      <c r="G360" s="300" t="s">
        <v>212</v>
      </c>
      <c r="H360" s="233">
        <v>1</v>
      </c>
      <c r="I360" s="34" t="s">
        <v>24</v>
      </c>
      <c r="J360" s="241" t="s">
        <v>21</v>
      </c>
      <c r="K360" s="243" t="s">
        <v>665</v>
      </c>
      <c r="L360" s="199">
        <v>609.78836666666666</v>
      </c>
    </row>
    <row r="361" spans="1:16" ht="15.75" customHeight="1">
      <c r="A361" s="195">
        <v>45635</v>
      </c>
      <c r="B361" s="337" t="s">
        <v>44</v>
      </c>
      <c r="C361" s="81" t="s">
        <v>66</v>
      </c>
      <c r="D361" s="228" t="s">
        <v>5</v>
      </c>
      <c r="E361" s="204">
        <v>5000</v>
      </c>
      <c r="F361" s="256">
        <f t="shared" si="5"/>
        <v>8.1995660680309257</v>
      </c>
      <c r="G361" s="300" t="s">
        <v>212</v>
      </c>
      <c r="H361" s="233">
        <v>1</v>
      </c>
      <c r="I361" s="34" t="s">
        <v>24</v>
      </c>
      <c r="J361" s="241" t="s">
        <v>21</v>
      </c>
      <c r="K361" s="243" t="s">
        <v>665</v>
      </c>
      <c r="L361" s="199">
        <v>609.78836666666666</v>
      </c>
    </row>
    <row r="362" spans="1:16" ht="15.75" customHeight="1">
      <c r="A362" s="195">
        <v>45635</v>
      </c>
      <c r="B362" s="219" t="s">
        <v>631</v>
      </c>
      <c r="C362" s="37" t="s">
        <v>214</v>
      </c>
      <c r="D362" s="270" t="s">
        <v>5</v>
      </c>
      <c r="E362" s="204">
        <v>6000</v>
      </c>
      <c r="F362" s="256">
        <f t="shared" si="5"/>
        <v>9.8394792816371108</v>
      </c>
      <c r="G362" s="300" t="s">
        <v>212</v>
      </c>
      <c r="H362" s="233">
        <v>1</v>
      </c>
      <c r="I362" s="34" t="s">
        <v>24</v>
      </c>
      <c r="J362" s="241" t="s">
        <v>21</v>
      </c>
      <c r="K362" s="243" t="s">
        <v>665</v>
      </c>
      <c r="L362" s="199">
        <v>609.78836666666666</v>
      </c>
    </row>
    <row r="363" spans="1:16" ht="15.75" customHeight="1">
      <c r="A363" s="195">
        <v>45635</v>
      </c>
      <c r="B363" s="218" t="s">
        <v>43</v>
      </c>
      <c r="C363" s="37" t="s">
        <v>53</v>
      </c>
      <c r="D363" s="228" t="s">
        <v>6</v>
      </c>
      <c r="E363" s="204">
        <v>2000</v>
      </c>
      <c r="F363" s="256">
        <f t="shared" si="5"/>
        <v>3.2798264272123698</v>
      </c>
      <c r="G363" s="210" t="s">
        <v>82</v>
      </c>
      <c r="H363" s="197"/>
      <c r="I363" s="218" t="s">
        <v>54</v>
      </c>
      <c r="J363" s="241" t="s">
        <v>21</v>
      </c>
      <c r="K363" s="243" t="s">
        <v>665</v>
      </c>
      <c r="L363" s="199">
        <v>609.78836666666666</v>
      </c>
    </row>
    <row r="364" spans="1:16" ht="15.75" customHeight="1">
      <c r="A364" s="195">
        <v>45635</v>
      </c>
      <c r="B364" s="219" t="s">
        <v>44</v>
      </c>
      <c r="C364" s="37" t="s">
        <v>66</v>
      </c>
      <c r="D364" s="211" t="s">
        <v>6</v>
      </c>
      <c r="E364" s="204">
        <v>5000</v>
      </c>
      <c r="F364" s="256">
        <f t="shared" si="5"/>
        <v>8.1995660680309257</v>
      </c>
      <c r="G364" s="217" t="s">
        <v>82</v>
      </c>
      <c r="I364" s="218" t="s">
        <v>54</v>
      </c>
      <c r="J364" s="241" t="s">
        <v>21</v>
      </c>
      <c r="K364" s="243" t="s">
        <v>665</v>
      </c>
      <c r="L364" s="199">
        <v>609.78836666666666</v>
      </c>
    </row>
    <row r="365" spans="1:16" ht="15.75" customHeight="1">
      <c r="A365" s="195">
        <v>45635</v>
      </c>
      <c r="B365" s="39" t="s">
        <v>43</v>
      </c>
      <c r="C365" s="37" t="s">
        <v>53</v>
      </c>
      <c r="D365" s="211" t="s">
        <v>5</v>
      </c>
      <c r="E365" s="204">
        <v>2800</v>
      </c>
      <c r="F365" s="256">
        <f t="shared" si="5"/>
        <v>4.5917569980973179</v>
      </c>
      <c r="G365" s="81" t="s">
        <v>92</v>
      </c>
      <c r="H365" s="321"/>
      <c r="I365" s="36" t="s">
        <v>91</v>
      </c>
      <c r="J365" s="241" t="s">
        <v>21</v>
      </c>
      <c r="K365" s="243" t="s">
        <v>665</v>
      </c>
      <c r="L365" s="199">
        <v>609.78836666666666</v>
      </c>
    </row>
    <row r="366" spans="1:16" ht="15.75" customHeight="1">
      <c r="A366" s="195">
        <v>45635</v>
      </c>
      <c r="B366" s="39" t="s">
        <v>43</v>
      </c>
      <c r="C366" s="37" t="s">
        <v>53</v>
      </c>
      <c r="D366" s="211" t="s">
        <v>5</v>
      </c>
      <c r="E366" s="204">
        <v>1800</v>
      </c>
      <c r="F366" s="256">
        <f t="shared" si="5"/>
        <v>2.9518437844911332</v>
      </c>
      <c r="G366" s="81" t="s">
        <v>242</v>
      </c>
      <c r="H366" s="89"/>
      <c r="I366" s="36" t="s">
        <v>220</v>
      </c>
      <c r="J366" s="241" t="s">
        <v>21</v>
      </c>
      <c r="K366" s="243" t="s">
        <v>665</v>
      </c>
      <c r="L366" s="199">
        <v>609.78836666666666</v>
      </c>
    </row>
    <row r="367" spans="1:16" ht="15.75" customHeight="1">
      <c r="A367" s="195">
        <v>45635</v>
      </c>
      <c r="B367" s="39" t="s">
        <v>43</v>
      </c>
      <c r="C367" s="37" t="s">
        <v>53</v>
      </c>
      <c r="D367" s="211" t="s">
        <v>5</v>
      </c>
      <c r="E367" s="204">
        <v>1500</v>
      </c>
      <c r="F367" s="256">
        <f t="shared" si="5"/>
        <v>2.4598698204092777</v>
      </c>
      <c r="G367" s="81" t="s">
        <v>573</v>
      </c>
      <c r="H367" s="89">
        <v>1</v>
      </c>
      <c r="I367" s="36" t="s">
        <v>238</v>
      </c>
      <c r="J367" s="241" t="s">
        <v>21</v>
      </c>
      <c r="K367" s="243" t="s">
        <v>665</v>
      </c>
      <c r="L367" s="199">
        <v>609.78836666666666</v>
      </c>
    </row>
    <row r="368" spans="1:16" ht="15.75" customHeight="1">
      <c r="A368" s="195">
        <v>45635</v>
      </c>
      <c r="B368" s="39" t="s">
        <v>44</v>
      </c>
      <c r="C368" s="37" t="s">
        <v>66</v>
      </c>
      <c r="D368" s="211" t="s">
        <v>5</v>
      </c>
      <c r="E368" s="204">
        <v>3000</v>
      </c>
      <c r="F368" s="256">
        <f t="shared" si="5"/>
        <v>4.9197396408185554</v>
      </c>
      <c r="G368" s="81" t="s">
        <v>573</v>
      </c>
      <c r="H368" s="89">
        <v>1</v>
      </c>
      <c r="I368" s="36" t="s">
        <v>238</v>
      </c>
      <c r="J368" s="241" t="s">
        <v>21</v>
      </c>
      <c r="K368" s="243" t="s">
        <v>665</v>
      </c>
      <c r="L368" s="199">
        <v>609.78836666666666</v>
      </c>
    </row>
    <row r="369" spans="1:16" ht="15.75" customHeight="1">
      <c r="A369" s="195">
        <v>45635</v>
      </c>
      <c r="B369" s="339" t="s">
        <v>43</v>
      </c>
      <c r="C369" s="348" t="s">
        <v>53</v>
      </c>
      <c r="D369" s="41" t="s">
        <v>7</v>
      </c>
      <c r="E369" s="204">
        <v>3000</v>
      </c>
      <c r="F369" s="256">
        <f t="shared" si="5"/>
        <v>4.9197396408185554</v>
      </c>
      <c r="G369" s="95" t="s">
        <v>616</v>
      </c>
      <c r="H369" s="88"/>
      <c r="I369" s="89" t="s">
        <v>13</v>
      </c>
      <c r="J369" s="241" t="s">
        <v>21</v>
      </c>
      <c r="K369" s="243" t="s">
        <v>665</v>
      </c>
      <c r="L369" s="199">
        <v>609.78836666666666</v>
      </c>
    </row>
    <row r="370" spans="1:16" ht="15.75" customHeight="1">
      <c r="A370" s="195">
        <v>45635</v>
      </c>
      <c r="B370" s="339" t="s">
        <v>226</v>
      </c>
      <c r="C370" s="348" t="s">
        <v>599</v>
      </c>
      <c r="D370" s="41" t="s">
        <v>7</v>
      </c>
      <c r="E370" s="204">
        <v>4800</v>
      </c>
      <c r="F370" s="256">
        <f t="shared" si="5"/>
        <v>7.8715834253096881</v>
      </c>
      <c r="G370" s="95" t="s">
        <v>617</v>
      </c>
      <c r="H370" s="292"/>
      <c r="I370" s="89" t="s">
        <v>13</v>
      </c>
      <c r="J370" s="241" t="s">
        <v>21</v>
      </c>
      <c r="K370" s="243" t="s">
        <v>665</v>
      </c>
      <c r="L370" s="199">
        <v>609.78836666666666</v>
      </c>
    </row>
    <row r="371" spans="1:16" ht="15.75" customHeight="1">
      <c r="A371" s="195">
        <v>45636</v>
      </c>
      <c r="B371" s="174" t="s">
        <v>17</v>
      </c>
      <c r="C371" s="37" t="s">
        <v>38</v>
      </c>
      <c r="D371" s="224" t="s">
        <v>8</v>
      </c>
      <c r="E371" s="204">
        <v>5000</v>
      </c>
      <c r="F371" s="256">
        <f t="shared" si="5"/>
        <v>8.1995660680309257</v>
      </c>
      <c r="G371" s="95" t="s">
        <v>325</v>
      </c>
      <c r="H371" s="294"/>
      <c r="I371" s="44" t="s">
        <v>16</v>
      </c>
      <c r="J371" s="241" t="s">
        <v>21</v>
      </c>
      <c r="K371" s="243" t="s">
        <v>665</v>
      </c>
      <c r="L371" s="199">
        <v>609.78836666666666</v>
      </c>
    </row>
    <row r="372" spans="1:16" ht="15.75" customHeight="1">
      <c r="A372" s="195">
        <v>45636</v>
      </c>
      <c r="B372" s="174" t="s">
        <v>17</v>
      </c>
      <c r="C372" s="37" t="s">
        <v>38</v>
      </c>
      <c r="D372" s="224" t="s">
        <v>6</v>
      </c>
      <c r="E372" s="204">
        <v>5000</v>
      </c>
      <c r="F372" s="256">
        <f t="shared" si="5"/>
        <v>8.1995660680309257</v>
      </c>
      <c r="G372" s="95" t="s">
        <v>326</v>
      </c>
      <c r="H372" s="294"/>
      <c r="I372" s="36" t="s">
        <v>67</v>
      </c>
      <c r="J372" s="241" t="s">
        <v>21</v>
      </c>
      <c r="K372" s="243" t="s">
        <v>665</v>
      </c>
      <c r="L372" s="199">
        <v>609.78836666666666</v>
      </c>
    </row>
    <row r="373" spans="1:16" ht="15.75" customHeight="1">
      <c r="A373" s="195">
        <v>45636</v>
      </c>
      <c r="B373" s="174" t="s">
        <v>17</v>
      </c>
      <c r="C373" s="37" t="s">
        <v>38</v>
      </c>
      <c r="D373" s="211" t="s">
        <v>5</v>
      </c>
      <c r="E373" s="204">
        <v>5000</v>
      </c>
      <c r="F373" s="256">
        <f t="shared" si="5"/>
        <v>8.1995660680309257</v>
      </c>
      <c r="G373" s="95" t="s">
        <v>327</v>
      </c>
      <c r="H373" s="294"/>
      <c r="I373" s="180" t="s">
        <v>42</v>
      </c>
      <c r="J373" s="241" t="s">
        <v>21</v>
      </c>
      <c r="K373" s="243" t="s">
        <v>665</v>
      </c>
      <c r="L373" s="199">
        <v>609.78836666666666</v>
      </c>
    </row>
    <row r="374" spans="1:16" s="92" customFormat="1" ht="15.75" customHeight="1">
      <c r="A374" s="195">
        <v>45636</v>
      </c>
      <c r="B374" s="174" t="s">
        <v>17</v>
      </c>
      <c r="C374" s="37" t="s">
        <v>38</v>
      </c>
      <c r="D374" s="211" t="s">
        <v>5</v>
      </c>
      <c r="E374" s="204">
        <v>5000</v>
      </c>
      <c r="F374" s="256">
        <f t="shared" si="5"/>
        <v>8.1995660680309257</v>
      </c>
      <c r="G374" s="95" t="s">
        <v>328</v>
      </c>
      <c r="H374" s="294"/>
      <c r="I374" s="180" t="s">
        <v>24</v>
      </c>
      <c r="J374" s="241" t="s">
        <v>21</v>
      </c>
      <c r="K374" s="243" t="s">
        <v>665</v>
      </c>
      <c r="L374" s="199">
        <v>609.78836666666666</v>
      </c>
      <c r="M374" s="186"/>
      <c r="N374" s="186"/>
      <c r="O374" s="186"/>
      <c r="P374" s="186"/>
    </row>
    <row r="375" spans="1:16" s="92" customFormat="1" ht="15.75" customHeight="1">
      <c r="A375" s="195">
        <v>45636</v>
      </c>
      <c r="B375" s="174" t="s">
        <v>17</v>
      </c>
      <c r="C375" s="37" t="s">
        <v>38</v>
      </c>
      <c r="D375" s="224" t="s">
        <v>7</v>
      </c>
      <c r="E375" s="204">
        <v>2500</v>
      </c>
      <c r="F375" s="256">
        <f t="shared" si="5"/>
        <v>4.0997830340154628</v>
      </c>
      <c r="G375" s="95" t="s">
        <v>329</v>
      </c>
      <c r="H375" s="197"/>
      <c r="I375" s="180" t="s">
        <v>13</v>
      </c>
      <c r="J375" s="241" t="s">
        <v>21</v>
      </c>
      <c r="K375" s="243" t="s">
        <v>665</v>
      </c>
      <c r="L375" s="199">
        <v>609.78836666666666</v>
      </c>
      <c r="M375" s="186"/>
      <c r="N375" s="186"/>
      <c r="O375" s="186"/>
      <c r="P375" s="186"/>
    </row>
    <row r="376" spans="1:16" s="92" customFormat="1" ht="15.75" customHeight="1">
      <c r="A376" s="195">
        <v>45636</v>
      </c>
      <c r="B376" s="174" t="s">
        <v>17</v>
      </c>
      <c r="C376" s="37" t="s">
        <v>38</v>
      </c>
      <c r="D376" s="224" t="s">
        <v>6</v>
      </c>
      <c r="E376" s="204">
        <v>2500</v>
      </c>
      <c r="F376" s="256">
        <f t="shared" si="5"/>
        <v>4.0997830340154628</v>
      </c>
      <c r="G376" s="95" t="s">
        <v>330</v>
      </c>
      <c r="H376" s="258"/>
      <c r="I376" s="180" t="s">
        <v>11</v>
      </c>
      <c r="J376" s="241" t="s">
        <v>21</v>
      </c>
      <c r="K376" s="243" t="s">
        <v>665</v>
      </c>
      <c r="L376" s="199">
        <v>609.78836666666666</v>
      </c>
      <c r="M376" s="186"/>
      <c r="N376" s="186"/>
      <c r="O376" s="186"/>
      <c r="P376" s="186"/>
    </row>
    <row r="377" spans="1:16" s="92" customFormat="1" ht="15.75" customHeight="1">
      <c r="A377" s="195">
        <v>45636</v>
      </c>
      <c r="B377" s="174" t="s">
        <v>17</v>
      </c>
      <c r="C377" s="37" t="s">
        <v>38</v>
      </c>
      <c r="D377" s="224" t="s">
        <v>6</v>
      </c>
      <c r="E377" s="204">
        <v>2500</v>
      </c>
      <c r="F377" s="256">
        <f t="shared" si="5"/>
        <v>4.0997830340154628</v>
      </c>
      <c r="G377" s="95" t="s">
        <v>331</v>
      </c>
      <c r="H377" s="318"/>
      <c r="I377" s="180" t="s">
        <v>54</v>
      </c>
      <c r="J377" s="241" t="s">
        <v>21</v>
      </c>
      <c r="K377" s="243" t="s">
        <v>665</v>
      </c>
      <c r="L377" s="199">
        <v>609.78836666666666</v>
      </c>
      <c r="M377" s="186"/>
      <c r="N377" s="186"/>
      <c r="O377" s="186"/>
      <c r="P377" s="186"/>
    </row>
    <row r="378" spans="1:16" s="92" customFormat="1" ht="15.75" customHeight="1">
      <c r="A378" s="195">
        <v>45636</v>
      </c>
      <c r="B378" s="174" t="s">
        <v>17</v>
      </c>
      <c r="C378" s="37" t="s">
        <v>38</v>
      </c>
      <c r="D378" s="224" t="s">
        <v>6</v>
      </c>
      <c r="E378" s="204">
        <v>2500</v>
      </c>
      <c r="F378" s="256">
        <f t="shared" si="5"/>
        <v>4.0997830340154628</v>
      </c>
      <c r="G378" s="95" t="s">
        <v>332</v>
      </c>
      <c r="H378" s="197"/>
      <c r="I378" s="36" t="s">
        <v>208</v>
      </c>
      <c r="J378" s="241" t="s">
        <v>21</v>
      </c>
      <c r="K378" s="243" t="s">
        <v>665</v>
      </c>
      <c r="L378" s="199">
        <v>609.78836666666666</v>
      </c>
      <c r="M378" s="186"/>
      <c r="N378" s="186"/>
      <c r="O378" s="186"/>
      <c r="P378" s="186"/>
    </row>
    <row r="379" spans="1:16" s="92" customFormat="1" ht="15.75" customHeight="1">
      <c r="A379" s="195">
        <v>45636</v>
      </c>
      <c r="B379" s="174" t="s">
        <v>17</v>
      </c>
      <c r="C379" s="37" t="s">
        <v>38</v>
      </c>
      <c r="D379" s="211" t="s">
        <v>5</v>
      </c>
      <c r="E379" s="204">
        <v>2500</v>
      </c>
      <c r="F379" s="256">
        <f t="shared" si="5"/>
        <v>4.0997830340154628</v>
      </c>
      <c r="G379" s="95" t="s">
        <v>333</v>
      </c>
      <c r="H379" s="197"/>
      <c r="I379" s="180" t="s">
        <v>91</v>
      </c>
      <c r="J379" s="241" t="s">
        <v>21</v>
      </c>
      <c r="K379" s="243" t="s">
        <v>665</v>
      </c>
      <c r="L379" s="199">
        <v>609.78836666666666</v>
      </c>
      <c r="M379" s="186"/>
      <c r="N379" s="186"/>
      <c r="O379" s="186"/>
      <c r="P379" s="186"/>
    </row>
    <row r="380" spans="1:16" s="92" customFormat="1" ht="15.75" customHeight="1">
      <c r="A380" s="195">
        <v>45636</v>
      </c>
      <c r="B380" s="174" t="s">
        <v>17</v>
      </c>
      <c r="C380" s="37" t="s">
        <v>38</v>
      </c>
      <c r="D380" s="211" t="s">
        <v>5</v>
      </c>
      <c r="E380" s="204">
        <v>2500</v>
      </c>
      <c r="F380" s="256">
        <f t="shared" si="5"/>
        <v>4.0997830340154628</v>
      </c>
      <c r="G380" s="95" t="s">
        <v>334</v>
      </c>
      <c r="H380" s="318"/>
      <c r="I380" s="180" t="s">
        <v>220</v>
      </c>
      <c r="J380" s="241" t="s">
        <v>21</v>
      </c>
      <c r="K380" s="243" t="s">
        <v>665</v>
      </c>
      <c r="L380" s="199">
        <v>609.78836666666666</v>
      </c>
      <c r="M380" s="186"/>
      <c r="N380" s="186"/>
      <c r="O380" s="186"/>
      <c r="P380" s="186"/>
    </row>
    <row r="381" spans="1:16" s="92" customFormat="1" ht="15.75" customHeight="1">
      <c r="A381" s="195">
        <v>45636</v>
      </c>
      <c r="B381" s="174" t="s">
        <v>17</v>
      </c>
      <c r="C381" s="37" t="s">
        <v>38</v>
      </c>
      <c r="D381" s="211" t="s">
        <v>5</v>
      </c>
      <c r="E381" s="204">
        <v>2500</v>
      </c>
      <c r="F381" s="256">
        <f t="shared" si="5"/>
        <v>4.0997830340154628</v>
      </c>
      <c r="G381" s="95" t="s">
        <v>335</v>
      </c>
      <c r="H381" s="197"/>
      <c r="I381" s="180" t="s">
        <v>238</v>
      </c>
      <c r="J381" s="241" t="s">
        <v>21</v>
      </c>
      <c r="K381" s="243" t="s">
        <v>665</v>
      </c>
      <c r="L381" s="199">
        <v>609.78836666666666</v>
      </c>
      <c r="M381" s="186"/>
      <c r="N381" s="186"/>
      <c r="O381" s="186"/>
      <c r="P381" s="186"/>
    </row>
    <row r="382" spans="1:16" s="92" customFormat="1" ht="15.75" customHeight="1">
      <c r="A382" s="195">
        <v>45636</v>
      </c>
      <c r="B382" s="174" t="s">
        <v>17</v>
      </c>
      <c r="C382" s="37" t="s">
        <v>38</v>
      </c>
      <c r="D382" s="224" t="s">
        <v>9</v>
      </c>
      <c r="E382" s="204">
        <v>2500</v>
      </c>
      <c r="F382" s="256">
        <f t="shared" si="5"/>
        <v>4.0997830340154628</v>
      </c>
      <c r="G382" s="95" t="s">
        <v>336</v>
      </c>
      <c r="H382" s="197"/>
      <c r="I382" s="180" t="s">
        <v>206</v>
      </c>
      <c r="J382" s="241" t="s">
        <v>21</v>
      </c>
      <c r="K382" s="243" t="s">
        <v>665</v>
      </c>
      <c r="L382" s="199">
        <v>609.78836666666666</v>
      </c>
      <c r="M382" s="186"/>
      <c r="N382" s="186"/>
      <c r="O382" s="186"/>
      <c r="P382" s="186"/>
    </row>
    <row r="383" spans="1:16" s="92" customFormat="1" ht="15.75" customHeight="1">
      <c r="A383" s="195">
        <v>45636</v>
      </c>
      <c r="B383" s="174" t="s">
        <v>17</v>
      </c>
      <c r="C383" s="37" t="s">
        <v>38</v>
      </c>
      <c r="D383" s="224" t="s">
        <v>9</v>
      </c>
      <c r="E383" s="204">
        <v>2500</v>
      </c>
      <c r="F383" s="256">
        <f t="shared" si="5"/>
        <v>4.0997830340154628</v>
      </c>
      <c r="G383" s="95" t="s">
        <v>337</v>
      </c>
      <c r="H383" s="318"/>
      <c r="I383" s="44" t="s">
        <v>14</v>
      </c>
      <c r="J383" s="241" t="s">
        <v>21</v>
      </c>
      <c r="K383" s="243" t="s">
        <v>665</v>
      </c>
      <c r="L383" s="199">
        <v>609.78836666666666</v>
      </c>
      <c r="M383" s="186"/>
      <c r="N383" s="186"/>
      <c r="O383" s="186"/>
      <c r="P383" s="186"/>
    </row>
    <row r="384" spans="1:16" s="92" customFormat="1" ht="15.75" customHeight="1">
      <c r="A384" s="364">
        <v>45636</v>
      </c>
      <c r="B384" s="42" t="s">
        <v>486</v>
      </c>
      <c r="C384" s="37" t="s">
        <v>626</v>
      </c>
      <c r="D384" s="41" t="s">
        <v>6</v>
      </c>
      <c r="E384" s="204">
        <v>85000</v>
      </c>
      <c r="F384" s="256">
        <f t="shared" si="5"/>
        <v>139.39262315652573</v>
      </c>
      <c r="G384" s="297" t="s">
        <v>464</v>
      </c>
      <c r="H384" s="258"/>
      <c r="I384" s="36" t="s">
        <v>67</v>
      </c>
      <c r="J384" s="241" t="s">
        <v>21</v>
      </c>
      <c r="K384" s="243" t="s">
        <v>665</v>
      </c>
      <c r="L384" s="199">
        <v>609.78836666666666</v>
      </c>
      <c r="M384" s="186"/>
      <c r="N384" s="186"/>
      <c r="O384" s="186"/>
      <c r="P384" s="186"/>
    </row>
    <row r="385" spans="1:16" s="92" customFormat="1" ht="15.75" customHeight="1">
      <c r="A385" s="195">
        <v>45636</v>
      </c>
      <c r="B385" s="219" t="s">
        <v>43</v>
      </c>
      <c r="C385" s="37" t="s">
        <v>53</v>
      </c>
      <c r="D385" s="295" t="s">
        <v>8</v>
      </c>
      <c r="E385" s="204">
        <v>2700</v>
      </c>
      <c r="F385" s="256">
        <f t="shared" si="5"/>
        <v>4.4277656767366995</v>
      </c>
      <c r="G385" s="217" t="e">
        <f>#REF!</f>
        <v>#REF!</v>
      </c>
      <c r="H385" s="294"/>
      <c r="I385" s="36" t="e">
        <f>#REF!</f>
        <v>#REF!</v>
      </c>
      <c r="J385" s="241" t="s">
        <v>21</v>
      </c>
      <c r="K385" s="243" t="s">
        <v>665</v>
      </c>
      <c r="L385" s="199">
        <v>609.78836666666666</v>
      </c>
      <c r="M385" s="186"/>
      <c r="N385" s="186"/>
      <c r="O385" s="186"/>
      <c r="P385" s="186"/>
    </row>
    <row r="386" spans="1:16" s="92" customFormat="1" ht="15.75" customHeight="1">
      <c r="A386" s="308">
        <v>45636</v>
      </c>
      <c r="B386" s="42" t="s">
        <v>43</v>
      </c>
      <c r="C386" s="37" t="s">
        <v>53</v>
      </c>
      <c r="D386" s="41" t="s">
        <v>6</v>
      </c>
      <c r="E386" s="204">
        <v>2700</v>
      </c>
      <c r="F386" s="256">
        <f t="shared" ref="F386:F449" si="6">E386/L386</f>
        <v>4.4277656767366995</v>
      </c>
      <c r="G386" s="297" t="s">
        <v>58</v>
      </c>
      <c r="H386" s="258"/>
      <c r="I386" s="36" t="s">
        <v>67</v>
      </c>
      <c r="J386" s="241" t="s">
        <v>21</v>
      </c>
      <c r="K386" s="243" t="s">
        <v>665</v>
      </c>
      <c r="L386" s="199">
        <v>609.78836666666666</v>
      </c>
      <c r="M386" s="186"/>
      <c r="N386" s="186"/>
      <c r="O386" s="186"/>
      <c r="P386" s="186"/>
    </row>
    <row r="387" spans="1:16" s="92" customFormat="1" ht="15.75" customHeight="1">
      <c r="A387" s="195">
        <v>45636</v>
      </c>
      <c r="B387" s="219" t="s">
        <v>43</v>
      </c>
      <c r="C387" s="37" t="s">
        <v>53</v>
      </c>
      <c r="D387" s="211" t="s">
        <v>6</v>
      </c>
      <c r="E387" s="204">
        <v>1900</v>
      </c>
      <c r="F387" s="256">
        <f t="shared" si="6"/>
        <v>3.1158351058517515</v>
      </c>
      <c r="G387" s="217" t="s">
        <v>110</v>
      </c>
      <c r="H387" s="197"/>
      <c r="I387" s="218" t="s">
        <v>11</v>
      </c>
      <c r="J387" s="241" t="s">
        <v>21</v>
      </c>
      <c r="K387" s="243" t="s">
        <v>665</v>
      </c>
      <c r="L387" s="199">
        <v>609.78836666666666</v>
      </c>
    </row>
    <row r="388" spans="1:16" s="92" customFormat="1" ht="15.75" customHeight="1">
      <c r="A388" s="195">
        <v>45636</v>
      </c>
      <c r="B388" s="219" t="s">
        <v>43</v>
      </c>
      <c r="C388" s="37" t="s">
        <v>53</v>
      </c>
      <c r="D388" s="211" t="s">
        <v>9</v>
      </c>
      <c r="E388" s="204">
        <v>3000</v>
      </c>
      <c r="F388" s="256">
        <f t="shared" si="6"/>
        <v>4.9197396408185554</v>
      </c>
      <c r="G388" s="95" t="s">
        <v>55</v>
      </c>
      <c r="H388" s="197"/>
      <c r="I388" s="36" t="s">
        <v>14</v>
      </c>
      <c r="J388" s="241" t="s">
        <v>21</v>
      </c>
      <c r="K388" s="243" t="s">
        <v>665</v>
      </c>
      <c r="L388" s="199">
        <v>609.78836666666666</v>
      </c>
      <c r="M388" s="186"/>
      <c r="N388" s="186"/>
      <c r="O388" s="186"/>
      <c r="P388" s="186"/>
    </row>
    <row r="389" spans="1:16" s="251" customFormat="1" ht="15.75" customHeight="1">
      <c r="A389" s="195">
        <v>45636</v>
      </c>
      <c r="B389" s="281" t="s">
        <v>43</v>
      </c>
      <c r="C389" s="383" t="s">
        <v>53</v>
      </c>
      <c r="D389" s="298" t="s">
        <v>9</v>
      </c>
      <c r="E389" s="204">
        <v>2000</v>
      </c>
      <c r="F389" s="256">
        <f t="shared" si="6"/>
        <v>3.2798264272123698</v>
      </c>
      <c r="G389" s="81" t="s">
        <v>228</v>
      </c>
      <c r="H389" s="294"/>
      <c r="I389" s="36" t="s">
        <v>206</v>
      </c>
      <c r="J389" s="241" t="s">
        <v>21</v>
      </c>
      <c r="K389" s="243" t="s">
        <v>665</v>
      </c>
      <c r="L389" s="199">
        <v>609.78836666666666</v>
      </c>
      <c r="M389" s="311"/>
      <c r="N389" s="311"/>
      <c r="O389" s="311"/>
      <c r="P389" s="311"/>
    </row>
    <row r="390" spans="1:16" s="92" customFormat="1" ht="15.75" customHeight="1">
      <c r="A390" s="195">
        <v>45636</v>
      </c>
      <c r="B390" s="39" t="s">
        <v>43</v>
      </c>
      <c r="C390" s="37" t="s">
        <v>53</v>
      </c>
      <c r="D390" s="211" t="s">
        <v>5</v>
      </c>
      <c r="E390" s="204">
        <v>2400</v>
      </c>
      <c r="F390" s="256">
        <f t="shared" si="6"/>
        <v>3.9357917126548441</v>
      </c>
      <c r="G390" s="95" t="s">
        <v>56</v>
      </c>
      <c r="H390" s="292"/>
      <c r="I390" s="89" t="s">
        <v>42</v>
      </c>
      <c r="J390" s="241" t="s">
        <v>21</v>
      </c>
      <c r="K390" s="243" t="s">
        <v>665</v>
      </c>
      <c r="L390" s="199">
        <v>609.78836666666666</v>
      </c>
      <c r="M390" s="186"/>
      <c r="N390" s="186"/>
      <c r="O390" s="186"/>
      <c r="P390" s="186"/>
    </row>
    <row r="391" spans="1:16" s="92" customFormat="1" ht="15.75" customHeight="1">
      <c r="A391" s="195">
        <v>45636</v>
      </c>
      <c r="B391" s="39" t="s">
        <v>43</v>
      </c>
      <c r="C391" s="37" t="s">
        <v>53</v>
      </c>
      <c r="D391" s="211" t="s">
        <v>109</v>
      </c>
      <c r="E391" s="204">
        <v>9000</v>
      </c>
      <c r="F391" s="256">
        <f t="shared" si="6"/>
        <v>14.759218922455664</v>
      </c>
      <c r="G391" s="95" t="s">
        <v>56</v>
      </c>
      <c r="H391" s="88"/>
      <c r="I391" s="89" t="s">
        <v>42</v>
      </c>
      <c r="J391" s="241" t="s">
        <v>21</v>
      </c>
      <c r="K391" s="243" t="s">
        <v>665</v>
      </c>
      <c r="L391" s="199">
        <v>609.78836666666666</v>
      </c>
      <c r="M391" s="186"/>
      <c r="N391" s="186"/>
      <c r="O391" s="186"/>
      <c r="P391" s="186"/>
    </row>
    <row r="392" spans="1:16" s="92" customFormat="1" ht="15.75" customHeight="1">
      <c r="A392" s="195">
        <v>45636</v>
      </c>
      <c r="B392" s="219" t="s">
        <v>43</v>
      </c>
      <c r="C392" s="37" t="s">
        <v>53</v>
      </c>
      <c r="D392" s="211" t="s">
        <v>5</v>
      </c>
      <c r="E392" s="204">
        <v>2400</v>
      </c>
      <c r="F392" s="256">
        <f t="shared" si="6"/>
        <v>3.9357917126548441</v>
      </c>
      <c r="G392" s="217" t="s">
        <v>57</v>
      </c>
      <c r="H392" s="218"/>
      <c r="I392" s="34" t="s">
        <v>24</v>
      </c>
      <c r="J392" s="241" t="s">
        <v>21</v>
      </c>
      <c r="K392" s="243" t="s">
        <v>665</v>
      </c>
      <c r="L392" s="199">
        <v>609.78836666666666</v>
      </c>
    </row>
    <row r="393" spans="1:16" s="92" customFormat="1" ht="15.75" customHeight="1">
      <c r="A393" s="195">
        <v>45636</v>
      </c>
      <c r="B393" s="219" t="s">
        <v>43</v>
      </c>
      <c r="C393" s="37" t="s">
        <v>53</v>
      </c>
      <c r="D393" s="211" t="s">
        <v>6</v>
      </c>
      <c r="E393" s="204">
        <v>2000</v>
      </c>
      <c r="F393" s="256">
        <f t="shared" si="6"/>
        <v>3.2798264272123698</v>
      </c>
      <c r="G393" s="217" t="s">
        <v>82</v>
      </c>
      <c r="H393" s="318"/>
      <c r="I393" s="218" t="s">
        <v>54</v>
      </c>
      <c r="J393" s="241" t="s">
        <v>21</v>
      </c>
      <c r="K393" s="243" t="s">
        <v>665</v>
      </c>
      <c r="L393" s="199">
        <v>609.78836666666666</v>
      </c>
    </row>
    <row r="394" spans="1:16" s="92" customFormat="1" ht="15.75" customHeight="1">
      <c r="A394" s="195">
        <v>45636</v>
      </c>
      <c r="B394" s="39" t="s">
        <v>43</v>
      </c>
      <c r="C394" s="37" t="s">
        <v>53</v>
      </c>
      <c r="D394" s="211" t="s">
        <v>5</v>
      </c>
      <c r="E394" s="204">
        <v>2800</v>
      </c>
      <c r="F394" s="256">
        <f t="shared" si="6"/>
        <v>4.5917569980973179</v>
      </c>
      <c r="G394" s="81" t="s">
        <v>92</v>
      </c>
      <c r="H394" s="292"/>
      <c r="I394" s="36" t="s">
        <v>91</v>
      </c>
      <c r="J394" s="241" t="s">
        <v>21</v>
      </c>
      <c r="K394" s="243" t="s">
        <v>665</v>
      </c>
      <c r="L394" s="199">
        <v>609.78836666666666</v>
      </c>
      <c r="M394" s="186"/>
      <c r="N394" s="186"/>
      <c r="O394" s="186"/>
      <c r="P394" s="186"/>
    </row>
    <row r="395" spans="1:16" s="92" customFormat="1" ht="15.75" customHeight="1">
      <c r="A395" s="195">
        <v>45636</v>
      </c>
      <c r="B395" s="219" t="s">
        <v>43</v>
      </c>
      <c r="C395" s="37" t="s">
        <v>53</v>
      </c>
      <c r="D395" s="211" t="s">
        <v>6</v>
      </c>
      <c r="E395" s="204">
        <v>2000</v>
      </c>
      <c r="F395" s="256">
        <f t="shared" si="6"/>
        <v>3.2798264272123698</v>
      </c>
      <c r="G395" s="217" t="s">
        <v>230</v>
      </c>
      <c r="H395" s="292"/>
      <c r="I395" s="36" t="s">
        <v>208</v>
      </c>
      <c r="J395" s="241" t="s">
        <v>21</v>
      </c>
      <c r="K395" s="243" t="s">
        <v>665</v>
      </c>
      <c r="L395" s="199">
        <v>609.78836666666666</v>
      </c>
      <c r="M395" s="186"/>
      <c r="N395" s="186"/>
      <c r="O395" s="186"/>
      <c r="P395" s="186"/>
    </row>
    <row r="396" spans="1:16" s="92" customFormat="1" ht="15.75" customHeight="1">
      <c r="A396" s="195">
        <v>45636</v>
      </c>
      <c r="B396" s="39" t="s">
        <v>43</v>
      </c>
      <c r="C396" s="37" t="s">
        <v>53</v>
      </c>
      <c r="D396" s="211" t="s">
        <v>5</v>
      </c>
      <c r="E396" s="204">
        <v>2500</v>
      </c>
      <c r="F396" s="256">
        <f t="shared" si="6"/>
        <v>4.0997830340154628</v>
      </c>
      <c r="G396" s="81" t="s">
        <v>242</v>
      </c>
      <c r="H396" s="89"/>
      <c r="I396" s="36" t="s">
        <v>220</v>
      </c>
      <c r="J396" s="241" t="s">
        <v>21</v>
      </c>
      <c r="K396" s="243" t="s">
        <v>665</v>
      </c>
      <c r="L396" s="199">
        <v>609.78836666666666</v>
      </c>
      <c r="M396" s="186"/>
      <c r="N396" s="186"/>
      <c r="O396" s="186"/>
      <c r="P396" s="186"/>
    </row>
    <row r="397" spans="1:16" s="92" customFormat="1" ht="15.75" customHeight="1">
      <c r="A397" s="195">
        <v>45636</v>
      </c>
      <c r="B397" s="39" t="s">
        <v>43</v>
      </c>
      <c r="C397" s="37" t="s">
        <v>53</v>
      </c>
      <c r="D397" s="211" t="s">
        <v>5</v>
      </c>
      <c r="E397" s="204">
        <v>2500</v>
      </c>
      <c r="F397" s="256">
        <f t="shared" si="6"/>
        <v>4.0997830340154628</v>
      </c>
      <c r="G397" s="81" t="s">
        <v>243</v>
      </c>
      <c r="H397" s="89"/>
      <c r="I397" s="36" t="s">
        <v>238</v>
      </c>
      <c r="J397" s="241" t="s">
        <v>21</v>
      </c>
      <c r="K397" s="243" t="s">
        <v>665</v>
      </c>
      <c r="L397" s="199">
        <v>609.78836666666666</v>
      </c>
      <c r="M397" s="186"/>
      <c r="N397" s="186"/>
      <c r="O397" s="186"/>
      <c r="P397" s="186"/>
    </row>
    <row r="398" spans="1:16" s="92" customFormat="1" ht="15.75" customHeight="1">
      <c r="A398" s="195">
        <v>45636</v>
      </c>
      <c r="B398" s="339" t="s">
        <v>43</v>
      </c>
      <c r="C398" s="348" t="s">
        <v>53</v>
      </c>
      <c r="D398" s="41" t="s">
        <v>7</v>
      </c>
      <c r="E398" s="204">
        <v>3000</v>
      </c>
      <c r="F398" s="256">
        <f t="shared" si="6"/>
        <v>4.9197396408185554</v>
      </c>
      <c r="G398" s="95" t="s">
        <v>616</v>
      </c>
      <c r="H398" s="292"/>
      <c r="I398" s="89" t="s">
        <v>13</v>
      </c>
      <c r="J398" s="241" t="s">
        <v>21</v>
      </c>
      <c r="K398" s="243" t="s">
        <v>665</v>
      </c>
      <c r="L398" s="199">
        <v>609.78836666666666</v>
      </c>
      <c r="M398" s="186"/>
      <c r="N398" s="186"/>
      <c r="O398" s="186"/>
      <c r="P398" s="186"/>
    </row>
    <row r="399" spans="1:16" s="92" customFormat="1" ht="15.75" customHeight="1">
      <c r="A399" s="308">
        <v>45637</v>
      </c>
      <c r="B399" s="333" t="s">
        <v>629</v>
      </c>
      <c r="C399" s="37" t="s">
        <v>10</v>
      </c>
      <c r="D399" s="211" t="s">
        <v>8</v>
      </c>
      <c r="E399" s="204">
        <v>365523</v>
      </c>
      <c r="F399" s="256">
        <f t="shared" si="6"/>
        <v>599.4259975769736</v>
      </c>
      <c r="G399" s="244" t="s">
        <v>216</v>
      </c>
      <c r="H399" s="198"/>
      <c r="I399" s="245" t="s">
        <v>52</v>
      </c>
      <c r="J399" s="241" t="s">
        <v>21</v>
      </c>
      <c r="K399" s="243" t="s">
        <v>665</v>
      </c>
      <c r="L399" s="199">
        <v>609.78836666666666</v>
      </c>
      <c r="M399" s="186"/>
      <c r="N399" s="186"/>
      <c r="O399" s="186"/>
      <c r="P399" s="186"/>
    </row>
    <row r="400" spans="1:16" s="92" customFormat="1" ht="15.75" customHeight="1">
      <c r="A400" s="308">
        <v>45637</v>
      </c>
      <c r="B400" s="333" t="s">
        <v>629</v>
      </c>
      <c r="C400" s="37" t="s">
        <v>10</v>
      </c>
      <c r="D400" s="211" t="s">
        <v>7</v>
      </c>
      <c r="E400" s="204">
        <v>100235</v>
      </c>
      <c r="F400" s="256">
        <f t="shared" si="6"/>
        <v>164.37670096581596</v>
      </c>
      <c r="G400" s="244" t="s">
        <v>216</v>
      </c>
      <c r="H400" s="198"/>
      <c r="I400" s="245" t="s">
        <v>52</v>
      </c>
      <c r="J400" s="241" t="s">
        <v>21</v>
      </c>
      <c r="K400" s="243" t="s">
        <v>665</v>
      </c>
      <c r="L400" s="199">
        <v>609.78836666666666</v>
      </c>
      <c r="M400" s="186"/>
      <c r="N400" s="186"/>
      <c r="O400" s="186"/>
      <c r="P400" s="186"/>
    </row>
    <row r="401" spans="1:16" s="92" customFormat="1" ht="15.75" customHeight="1">
      <c r="A401" s="308">
        <v>45637</v>
      </c>
      <c r="B401" s="333" t="s">
        <v>629</v>
      </c>
      <c r="C401" s="37" t="s">
        <v>10</v>
      </c>
      <c r="D401" s="211" t="s">
        <v>5</v>
      </c>
      <c r="E401" s="204">
        <v>162276</v>
      </c>
      <c r="F401" s="256">
        <f t="shared" si="6"/>
        <v>266.11855665115729</v>
      </c>
      <c r="G401" s="244" t="s">
        <v>216</v>
      </c>
      <c r="H401" s="198"/>
      <c r="I401" s="245" t="s">
        <v>52</v>
      </c>
      <c r="J401" s="241" t="s">
        <v>21</v>
      </c>
      <c r="K401" s="243" t="s">
        <v>665</v>
      </c>
      <c r="L401" s="199">
        <v>609.78836666666666</v>
      </c>
      <c r="M401" s="186"/>
      <c r="N401" s="186"/>
      <c r="O401" s="186"/>
      <c r="P401" s="186"/>
    </row>
    <row r="402" spans="1:16" s="92" customFormat="1" ht="15.75" customHeight="1">
      <c r="A402" s="308">
        <v>45637</v>
      </c>
      <c r="B402" s="333" t="s">
        <v>629</v>
      </c>
      <c r="C402" s="37" t="s">
        <v>10</v>
      </c>
      <c r="D402" s="211" t="s">
        <v>6</v>
      </c>
      <c r="E402" s="204">
        <v>177149</v>
      </c>
      <c r="F402" s="256">
        <f t="shared" si="6"/>
        <v>290.50898587712209</v>
      </c>
      <c r="G402" s="244" t="s">
        <v>216</v>
      </c>
      <c r="H402" s="198"/>
      <c r="I402" s="245" t="s">
        <v>52</v>
      </c>
      <c r="J402" s="241" t="s">
        <v>21</v>
      </c>
      <c r="K402" s="243" t="s">
        <v>665</v>
      </c>
      <c r="L402" s="199">
        <v>609.78836666666666</v>
      </c>
      <c r="M402" s="186"/>
      <c r="N402" s="186"/>
      <c r="O402" s="186"/>
      <c r="P402" s="186"/>
    </row>
    <row r="403" spans="1:16" s="92" customFormat="1" ht="15.75" customHeight="1">
      <c r="A403" s="308">
        <v>45637</v>
      </c>
      <c r="B403" s="385" t="s">
        <v>629</v>
      </c>
      <c r="C403" s="37" t="s">
        <v>10</v>
      </c>
      <c r="D403" s="211" t="s">
        <v>9</v>
      </c>
      <c r="E403" s="204">
        <v>66918</v>
      </c>
      <c r="F403" s="256">
        <f t="shared" si="6"/>
        <v>109.73971242809868</v>
      </c>
      <c r="G403" s="196" t="s">
        <v>216</v>
      </c>
      <c r="H403" s="198"/>
      <c r="I403" s="249" t="s">
        <v>52</v>
      </c>
      <c r="J403" s="241" t="s">
        <v>21</v>
      </c>
      <c r="K403" s="243" t="s">
        <v>665</v>
      </c>
      <c r="L403" s="199">
        <v>609.78836666666666</v>
      </c>
      <c r="M403" s="186"/>
      <c r="N403" s="186"/>
      <c r="O403" s="186"/>
      <c r="P403" s="186"/>
    </row>
    <row r="404" spans="1:16" s="92" customFormat="1" ht="15.75" customHeight="1">
      <c r="A404" s="308">
        <v>45637</v>
      </c>
      <c r="B404" s="333" t="s">
        <v>630</v>
      </c>
      <c r="C404" s="37" t="s">
        <v>10</v>
      </c>
      <c r="D404" s="211" t="s">
        <v>8</v>
      </c>
      <c r="E404" s="204">
        <v>255632</v>
      </c>
      <c r="F404" s="256">
        <f t="shared" si="6"/>
        <v>419.21429462057631</v>
      </c>
      <c r="G404" s="196" t="s">
        <v>216</v>
      </c>
      <c r="H404" s="198"/>
      <c r="I404" s="249" t="s">
        <v>52</v>
      </c>
      <c r="J404" s="241" t="s">
        <v>21</v>
      </c>
      <c r="K404" s="243" t="s">
        <v>665</v>
      </c>
      <c r="L404" s="199">
        <v>609.78836666666666</v>
      </c>
      <c r="M404" s="186"/>
      <c r="N404" s="186"/>
      <c r="O404" s="186"/>
      <c r="P404" s="186"/>
    </row>
    <row r="405" spans="1:16" s="92" customFormat="1" ht="15.75" customHeight="1">
      <c r="A405" s="308">
        <v>45637</v>
      </c>
      <c r="B405" s="333" t="s">
        <v>630</v>
      </c>
      <c r="C405" s="37" t="s">
        <v>10</v>
      </c>
      <c r="D405" s="211" t="s">
        <v>7</v>
      </c>
      <c r="E405" s="204">
        <v>122452</v>
      </c>
      <c r="F405" s="256">
        <f t="shared" si="6"/>
        <v>200.81065283250456</v>
      </c>
      <c r="G405" s="196" t="s">
        <v>216</v>
      </c>
      <c r="H405" s="198"/>
      <c r="I405" s="249" t="s">
        <v>52</v>
      </c>
      <c r="J405" s="241" t="s">
        <v>21</v>
      </c>
      <c r="K405" s="243" t="s">
        <v>665</v>
      </c>
      <c r="L405" s="199">
        <v>609.78836666666666</v>
      </c>
      <c r="M405" s="186"/>
      <c r="N405" s="186"/>
      <c r="O405" s="186"/>
      <c r="P405" s="186"/>
    </row>
    <row r="406" spans="1:16" s="92" customFormat="1" ht="15.75" customHeight="1">
      <c r="A406" s="308">
        <v>45637</v>
      </c>
      <c r="B406" s="333" t="s">
        <v>630</v>
      </c>
      <c r="C406" s="37" t="s">
        <v>10</v>
      </c>
      <c r="D406" s="211" t="s">
        <v>5</v>
      </c>
      <c r="E406" s="204">
        <v>233926</v>
      </c>
      <c r="F406" s="256">
        <f t="shared" si="6"/>
        <v>383.61833840604044</v>
      </c>
      <c r="G406" s="196" t="s">
        <v>216</v>
      </c>
      <c r="H406" s="198"/>
      <c r="I406" s="249" t="s">
        <v>52</v>
      </c>
      <c r="J406" s="241" t="s">
        <v>21</v>
      </c>
      <c r="K406" s="243" t="s">
        <v>665</v>
      </c>
      <c r="L406" s="199">
        <v>609.78836666666666</v>
      </c>
      <c r="M406" s="186"/>
      <c r="N406" s="186"/>
      <c r="O406" s="186"/>
      <c r="P406" s="186"/>
    </row>
    <row r="407" spans="1:16" s="92" customFormat="1" ht="15.75" customHeight="1">
      <c r="A407" s="308">
        <v>45637</v>
      </c>
      <c r="B407" s="333" t="s">
        <v>630</v>
      </c>
      <c r="C407" s="37" t="s">
        <v>10</v>
      </c>
      <c r="D407" s="211" t="s">
        <v>6</v>
      </c>
      <c r="E407" s="204">
        <v>279202</v>
      </c>
      <c r="F407" s="256">
        <f t="shared" si="6"/>
        <v>457.86704906527405</v>
      </c>
      <c r="G407" s="196" t="s">
        <v>216</v>
      </c>
      <c r="H407" s="198"/>
      <c r="I407" s="249" t="s">
        <v>52</v>
      </c>
      <c r="J407" s="241" t="s">
        <v>21</v>
      </c>
      <c r="K407" s="243" t="s">
        <v>665</v>
      </c>
      <c r="L407" s="199">
        <v>609.78836666666666</v>
      </c>
      <c r="M407" s="186"/>
      <c r="N407" s="186"/>
      <c r="O407" s="186"/>
      <c r="P407" s="186"/>
    </row>
    <row r="408" spans="1:16" s="92" customFormat="1" ht="15.75" customHeight="1">
      <c r="A408" s="308">
        <v>45637</v>
      </c>
      <c r="B408" s="333" t="s">
        <v>630</v>
      </c>
      <c r="C408" s="37" t="s">
        <v>10</v>
      </c>
      <c r="D408" s="211" t="s">
        <v>9</v>
      </c>
      <c r="E408" s="204">
        <v>124509</v>
      </c>
      <c r="F408" s="256">
        <f t="shared" si="6"/>
        <v>204.1839543128925</v>
      </c>
      <c r="G408" s="196" t="s">
        <v>216</v>
      </c>
      <c r="H408" s="198"/>
      <c r="I408" s="249" t="s">
        <v>52</v>
      </c>
      <c r="J408" s="241" t="s">
        <v>21</v>
      </c>
      <c r="K408" s="243" t="s">
        <v>665</v>
      </c>
      <c r="L408" s="199">
        <v>609.78836666666666</v>
      </c>
      <c r="M408" s="186"/>
      <c r="N408" s="186"/>
      <c r="O408" s="186"/>
      <c r="P408" s="186"/>
    </row>
    <row r="409" spans="1:16" s="92" customFormat="1" ht="15.75" customHeight="1">
      <c r="A409" s="195">
        <v>45637</v>
      </c>
      <c r="B409" s="174" t="s">
        <v>17</v>
      </c>
      <c r="C409" s="37" t="s">
        <v>38</v>
      </c>
      <c r="D409" s="224" t="s">
        <v>8</v>
      </c>
      <c r="E409" s="204">
        <v>5000</v>
      </c>
      <c r="F409" s="256">
        <f t="shared" si="6"/>
        <v>8.1995660680309257</v>
      </c>
      <c r="G409" s="50" t="s">
        <v>338</v>
      </c>
      <c r="H409" s="197"/>
      <c r="I409" s="95" t="s">
        <v>16</v>
      </c>
      <c r="J409" s="241" t="s">
        <v>21</v>
      </c>
      <c r="K409" s="243" t="s">
        <v>665</v>
      </c>
      <c r="L409" s="199">
        <v>609.78836666666666</v>
      </c>
      <c r="M409" s="186"/>
      <c r="N409" s="186"/>
      <c r="O409" s="186"/>
      <c r="P409" s="186"/>
    </row>
    <row r="410" spans="1:16" s="92" customFormat="1" ht="15.75" customHeight="1">
      <c r="A410" s="195">
        <v>45637</v>
      </c>
      <c r="B410" s="174" t="s">
        <v>17</v>
      </c>
      <c r="C410" s="37" t="s">
        <v>38</v>
      </c>
      <c r="D410" s="224" t="s">
        <v>6</v>
      </c>
      <c r="E410" s="204">
        <v>5000</v>
      </c>
      <c r="F410" s="256">
        <f t="shared" si="6"/>
        <v>8.1995660680309257</v>
      </c>
      <c r="G410" s="50" t="s">
        <v>339</v>
      </c>
      <c r="H410" s="197"/>
      <c r="I410" s="38" t="s">
        <v>67</v>
      </c>
      <c r="J410" s="241" t="s">
        <v>21</v>
      </c>
      <c r="K410" s="243" t="s">
        <v>665</v>
      </c>
      <c r="L410" s="199">
        <v>609.78836666666666</v>
      </c>
      <c r="M410" s="186"/>
      <c r="N410" s="186"/>
      <c r="O410" s="186"/>
      <c r="P410" s="186"/>
    </row>
    <row r="411" spans="1:16" s="92" customFormat="1" ht="15.75" customHeight="1">
      <c r="A411" s="195">
        <v>45637</v>
      </c>
      <c r="B411" s="174" t="s">
        <v>17</v>
      </c>
      <c r="C411" s="37" t="s">
        <v>38</v>
      </c>
      <c r="D411" s="211" t="s">
        <v>5</v>
      </c>
      <c r="E411" s="204">
        <v>5000</v>
      </c>
      <c r="F411" s="256">
        <f t="shared" si="6"/>
        <v>8.1995660680309257</v>
      </c>
      <c r="G411" s="50" t="s">
        <v>340</v>
      </c>
      <c r="H411" s="197"/>
      <c r="I411" s="177" t="s">
        <v>42</v>
      </c>
      <c r="J411" s="241" t="s">
        <v>21</v>
      </c>
      <c r="K411" s="243" t="s">
        <v>665</v>
      </c>
      <c r="L411" s="199">
        <v>609.78836666666666</v>
      </c>
      <c r="M411" s="186"/>
      <c r="N411" s="186"/>
      <c r="O411" s="186"/>
      <c r="P411" s="186"/>
    </row>
    <row r="412" spans="1:16" s="92" customFormat="1" ht="15.75" customHeight="1">
      <c r="A412" s="195">
        <v>45637</v>
      </c>
      <c r="B412" s="174" t="s">
        <v>17</v>
      </c>
      <c r="C412" s="37" t="s">
        <v>38</v>
      </c>
      <c r="D412" s="211" t="s">
        <v>5</v>
      </c>
      <c r="E412" s="204">
        <v>5000</v>
      </c>
      <c r="F412" s="256">
        <f t="shared" si="6"/>
        <v>8.1995660680309257</v>
      </c>
      <c r="G412" s="50" t="s">
        <v>341</v>
      </c>
      <c r="H412" s="258"/>
      <c r="I412" s="177" t="s">
        <v>24</v>
      </c>
      <c r="J412" s="241" t="s">
        <v>21</v>
      </c>
      <c r="K412" s="243" t="s">
        <v>665</v>
      </c>
      <c r="L412" s="199">
        <v>609.78836666666666</v>
      </c>
      <c r="M412" s="186"/>
      <c r="N412" s="186"/>
      <c r="O412" s="186"/>
      <c r="P412" s="186"/>
    </row>
    <row r="413" spans="1:16" s="92" customFormat="1" ht="15.75" customHeight="1">
      <c r="A413" s="195">
        <v>45637</v>
      </c>
      <c r="B413" s="174" t="s">
        <v>17</v>
      </c>
      <c r="C413" s="37" t="s">
        <v>38</v>
      </c>
      <c r="D413" s="224" t="s">
        <v>7</v>
      </c>
      <c r="E413" s="204">
        <v>2500</v>
      </c>
      <c r="F413" s="256">
        <f t="shared" si="6"/>
        <v>4.0997830340154628</v>
      </c>
      <c r="G413" s="95" t="s">
        <v>342</v>
      </c>
      <c r="H413" s="197"/>
      <c r="I413" s="177" t="s">
        <v>13</v>
      </c>
      <c r="J413" s="241" t="s">
        <v>21</v>
      </c>
      <c r="K413" s="243" t="s">
        <v>665</v>
      </c>
      <c r="L413" s="199">
        <v>609.78836666666666</v>
      </c>
      <c r="M413" s="186"/>
      <c r="N413" s="186"/>
      <c r="O413" s="186"/>
      <c r="P413" s="186"/>
    </row>
    <row r="414" spans="1:16" s="92" customFormat="1" ht="15.75" customHeight="1">
      <c r="A414" s="195">
        <v>45637</v>
      </c>
      <c r="B414" s="174" t="s">
        <v>17</v>
      </c>
      <c r="C414" s="37" t="s">
        <v>38</v>
      </c>
      <c r="D414" s="224" t="s">
        <v>6</v>
      </c>
      <c r="E414" s="204">
        <v>2500</v>
      </c>
      <c r="F414" s="256">
        <f t="shared" si="6"/>
        <v>4.0997830340154628</v>
      </c>
      <c r="G414" s="95" t="s">
        <v>343</v>
      </c>
      <c r="H414" s="207"/>
      <c r="I414" s="177" t="s">
        <v>11</v>
      </c>
      <c r="J414" s="241" t="s">
        <v>21</v>
      </c>
      <c r="K414" s="243" t="s">
        <v>665</v>
      </c>
      <c r="L414" s="199">
        <v>609.78836666666666</v>
      </c>
      <c r="M414" s="186"/>
      <c r="N414" s="186"/>
      <c r="O414" s="186"/>
      <c r="P414" s="186"/>
    </row>
    <row r="415" spans="1:16" s="92" customFormat="1" ht="15.75" customHeight="1">
      <c r="A415" s="195">
        <v>45637</v>
      </c>
      <c r="B415" s="174" t="s">
        <v>17</v>
      </c>
      <c r="C415" s="37" t="s">
        <v>38</v>
      </c>
      <c r="D415" s="224" t="s">
        <v>6</v>
      </c>
      <c r="E415" s="204">
        <v>2500</v>
      </c>
      <c r="F415" s="256">
        <f t="shared" si="6"/>
        <v>4.0997830340154628</v>
      </c>
      <c r="G415" s="50" t="s">
        <v>344</v>
      </c>
      <c r="H415" s="207"/>
      <c r="I415" s="177" t="s">
        <v>54</v>
      </c>
      <c r="J415" s="241" t="s">
        <v>21</v>
      </c>
      <c r="K415" s="243" t="s">
        <v>665</v>
      </c>
      <c r="L415" s="199">
        <v>609.78836666666666</v>
      </c>
      <c r="M415" s="186"/>
      <c r="N415" s="186"/>
      <c r="O415" s="186"/>
      <c r="P415" s="186"/>
    </row>
    <row r="416" spans="1:16" s="92" customFormat="1" ht="15.75" customHeight="1">
      <c r="A416" s="195">
        <v>45637</v>
      </c>
      <c r="B416" s="174" t="s">
        <v>17</v>
      </c>
      <c r="C416" s="37" t="s">
        <v>38</v>
      </c>
      <c r="D416" s="224" t="s">
        <v>6</v>
      </c>
      <c r="E416" s="204">
        <v>2500</v>
      </c>
      <c r="F416" s="256">
        <f t="shared" si="6"/>
        <v>4.0997830340154628</v>
      </c>
      <c r="G416" s="50" t="s">
        <v>345</v>
      </c>
      <c r="H416" s="207"/>
      <c r="I416" s="38" t="s">
        <v>208</v>
      </c>
      <c r="J416" s="241" t="s">
        <v>21</v>
      </c>
      <c r="K416" s="243" t="s">
        <v>665</v>
      </c>
      <c r="L416" s="199">
        <v>609.78836666666666</v>
      </c>
      <c r="M416" s="186"/>
      <c r="N416" s="186"/>
      <c r="O416" s="186"/>
      <c r="P416" s="186"/>
    </row>
    <row r="417" spans="1:16" s="92" customFormat="1" ht="15.75" customHeight="1">
      <c r="A417" s="195">
        <v>45637</v>
      </c>
      <c r="B417" s="174" t="s">
        <v>17</v>
      </c>
      <c r="C417" s="37" t="s">
        <v>38</v>
      </c>
      <c r="D417" s="211" t="s">
        <v>5</v>
      </c>
      <c r="E417" s="204">
        <v>2500</v>
      </c>
      <c r="F417" s="256">
        <f t="shared" si="6"/>
        <v>4.0997830340154628</v>
      </c>
      <c r="G417" s="50" t="s">
        <v>346</v>
      </c>
      <c r="H417" s="207"/>
      <c r="I417" s="177" t="s">
        <v>91</v>
      </c>
      <c r="J417" s="241" t="s">
        <v>21</v>
      </c>
      <c r="K417" s="243" t="s">
        <v>665</v>
      </c>
      <c r="L417" s="199">
        <v>609.78836666666666</v>
      </c>
      <c r="M417" s="186"/>
      <c r="N417" s="186"/>
      <c r="O417" s="186"/>
      <c r="P417" s="186"/>
    </row>
    <row r="418" spans="1:16" s="92" customFormat="1" ht="15.75" customHeight="1">
      <c r="A418" s="195">
        <v>45637</v>
      </c>
      <c r="B418" s="174" t="s">
        <v>17</v>
      </c>
      <c r="C418" s="37" t="s">
        <v>38</v>
      </c>
      <c r="D418" s="211" t="s">
        <v>5</v>
      </c>
      <c r="E418" s="204">
        <v>2500</v>
      </c>
      <c r="F418" s="256">
        <f t="shared" si="6"/>
        <v>4.0997830340154628</v>
      </c>
      <c r="G418" s="50" t="s">
        <v>347</v>
      </c>
      <c r="H418" s="207"/>
      <c r="I418" s="177" t="s">
        <v>220</v>
      </c>
      <c r="J418" s="241" t="s">
        <v>21</v>
      </c>
      <c r="K418" s="243" t="s">
        <v>665</v>
      </c>
      <c r="L418" s="199">
        <v>609.78836666666666</v>
      </c>
      <c r="M418" s="186"/>
      <c r="N418" s="186"/>
      <c r="O418" s="186"/>
      <c r="P418" s="186"/>
    </row>
    <row r="419" spans="1:16" s="92" customFormat="1" ht="15.75" customHeight="1">
      <c r="A419" s="195">
        <v>45637</v>
      </c>
      <c r="B419" s="174" t="s">
        <v>17</v>
      </c>
      <c r="C419" s="37" t="s">
        <v>38</v>
      </c>
      <c r="D419" s="211" t="s">
        <v>5</v>
      </c>
      <c r="E419" s="204">
        <v>2500</v>
      </c>
      <c r="F419" s="256">
        <f t="shared" si="6"/>
        <v>4.0997830340154628</v>
      </c>
      <c r="G419" s="95" t="s">
        <v>348</v>
      </c>
      <c r="H419" s="207"/>
      <c r="I419" s="177" t="s">
        <v>238</v>
      </c>
      <c r="J419" s="241" t="s">
        <v>21</v>
      </c>
      <c r="K419" s="243" t="s">
        <v>665</v>
      </c>
      <c r="L419" s="199">
        <v>609.78836666666666</v>
      </c>
      <c r="M419" s="186"/>
      <c r="N419" s="186"/>
      <c r="O419" s="186"/>
      <c r="P419" s="186"/>
    </row>
    <row r="420" spans="1:16" s="92" customFormat="1" ht="15.75" customHeight="1">
      <c r="A420" s="195">
        <v>45637</v>
      </c>
      <c r="B420" s="174" t="s">
        <v>17</v>
      </c>
      <c r="C420" s="37" t="s">
        <v>38</v>
      </c>
      <c r="D420" s="224" t="s">
        <v>9</v>
      </c>
      <c r="E420" s="204">
        <v>2500</v>
      </c>
      <c r="F420" s="256">
        <f t="shared" si="6"/>
        <v>4.0997830340154628</v>
      </c>
      <c r="G420" s="50" t="s">
        <v>349</v>
      </c>
      <c r="H420" s="207"/>
      <c r="I420" s="177" t="s">
        <v>206</v>
      </c>
      <c r="J420" s="241" t="s">
        <v>21</v>
      </c>
      <c r="K420" s="243" t="s">
        <v>665</v>
      </c>
      <c r="L420" s="199">
        <v>609.78836666666666</v>
      </c>
      <c r="M420" s="186"/>
      <c r="N420" s="186"/>
      <c r="O420" s="186"/>
      <c r="P420" s="186"/>
    </row>
    <row r="421" spans="1:16" s="92" customFormat="1" ht="15.75" customHeight="1">
      <c r="A421" s="195">
        <v>45637</v>
      </c>
      <c r="B421" s="174" t="s">
        <v>17</v>
      </c>
      <c r="C421" s="37" t="s">
        <v>38</v>
      </c>
      <c r="D421" s="224" t="s">
        <v>9</v>
      </c>
      <c r="E421" s="204">
        <v>2500</v>
      </c>
      <c r="F421" s="256">
        <f t="shared" si="6"/>
        <v>4.0997830340154628</v>
      </c>
      <c r="G421" s="50" t="s">
        <v>350</v>
      </c>
      <c r="H421" s="197"/>
      <c r="I421" s="95" t="s">
        <v>14</v>
      </c>
      <c r="J421" s="241" t="s">
        <v>21</v>
      </c>
      <c r="K421" s="243" t="s">
        <v>665</v>
      </c>
      <c r="L421" s="199">
        <v>609.78836666666666</v>
      </c>
      <c r="M421" s="186"/>
      <c r="N421" s="186"/>
      <c r="O421" s="186"/>
      <c r="P421" s="186"/>
    </row>
    <row r="422" spans="1:16" s="92" customFormat="1" ht="15.75" customHeight="1">
      <c r="A422" s="195">
        <v>45637</v>
      </c>
      <c r="B422" s="219" t="s">
        <v>43</v>
      </c>
      <c r="C422" s="37" t="s">
        <v>53</v>
      </c>
      <c r="D422" s="295" t="s">
        <v>8</v>
      </c>
      <c r="E422" s="204">
        <v>2700</v>
      </c>
      <c r="F422" s="256">
        <f t="shared" si="6"/>
        <v>4.4277656767366995</v>
      </c>
      <c r="G422" s="210" t="e">
        <f>#REF!</f>
        <v>#REF!</v>
      </c>
      <c r="H422" s="294"/>
      <c r="I422" s="38" t="e">
        <f>#REF!</f>
        <v>#REF!</v>
      </c>
      <c r="J422" s="241" t="s">
        <v>21</v>
      </c>
      <c r="K422" s="243" t="s">
        <v>665</v>
      </c>
      <c r="L422" s="199">
        <v>609.78836666666666</v>
      </c>
      <c r="M422" s="186"/>
      <c r="N422" s="186"/>
      <c r="O422" s="186"/>
      <c r="P422" s="186"/>
    </row>
    <row r="423" spans="1:16" s="92" customFormat="1" ht="15.75" customHeight="1">
      <c r="A423" s="308">
        <v>45637</v>
      </c>
      <c r="B423" s="42" t="s">
        <v>43</v>
      </c>
      <c r="C423" s="37" t="s">
        <v>53</v>
      </c>
      <c r="D423" s="200" t="s">
        <v>6</v>
      </c>
      <c r="E423" s="204">
        <v>2700</v>
      </c>
      <c r="F423" s="256">
        <f t="shared" si="6"/>
        <v>4.4277656767366995</v>
      </c>
      <c r="G423" s="295" t="s">
        <v>58</v>
      </c>
      <c r="H423" s="258"/>
      <c r="I423" s="38" t="s">
        <v>67</v>
      </c>
      <c r="J423" s="241" t="s">
        <v>21</v>
      </c>
      <c r="K423" s="243" t="s">
        <v>665</v>
      </c>
      <c r="L423" s="199">
        <v>609.78836666666666</v>
      </c>
      <c r="M423" s="186"/>
      <c r="N423" s="186"/>
      <c r="O423" s="186"/>
      <c r="P423" s="186"/>
    </row>
    <row r="424" spans="1:16" s="92" customFormat="1" ht="15.75" customHeight="1">
      <c r="A424" s="195">
        <v>45637</v>
      </c>
      <c r="B424" s="219" t="s">
        <v>43</v>
      </c>
      <c r="C424" s="37" t="s">
        <v>53</v>
      </c>
      <c r="D424" s="211" t="s">
        <v>6</v>
      </c>
      <c r="E424" s="204">
        <v>2002</v>
      </c>
      <c r="F424" s="256">
        <f t="shared" si="6"/>
        <v>3.2831062536395823</v>
      </c>
      <c r="G424" s="210" t="s">
        <v>110</v>
      </c>
      <c r="H424" s="197"/>
      <c r="I424" s="217" t="s">
        <v>11</v>
      </c>
      <c r="J424" s="241" t="s">
        <v>21</v>
      </c>
      <c r="K424" s="243" t="s">
        <v>665</v>
      </c>
      <c r="L424" s="199">
        <v>609.78836666666666</v>
      </c>
      <c r="M424" s="186"/>
      <c r="N424" s="186"/>
      <c r="O424" s="186"/>
      <c r="P424" s="186"/>
    </row>
    <row r="425" spans="1:16" s="92" customFormat="1" ht="15.75" customHeight="1">
      <c r="A425" s="195">
        <v>45637</v>
      </c>
      <c r="B425" s="219" t="s">
        <v>43</v>
      </c>
      <c r="C425" s="37" t="s">
        <v>53</v>
      </c>
      <c r="D425" s="211" t="s">
        <v>9</v>
      </c>
      <c r="E425" s="204">
        <v>3800</v>
      </c>
      <c r="F425" s="256">
        <f t="shared" si="6"/>
        <v>6.231670211703503</v>
      </c>
      <c r="G425" s="50" t="s">
        <v>55</v>
      </c>
      <c r="H425" s="197"/>
      <c r="I425" s="38" t="s">
        <v>14</v>
      </c>
      <c r="J425" s="241" t="s">
        <v>21</v>
      </c>
      <c r="K425" s="243" t="s">
        <v>665</v>
      </c>
      <c r="L425" s="199">
        <v>609.78836666666666</v>
      </c>
    </row>
    <row r="426" spans="1:16" s="92" customFormat="1" ht="15.75" customHeight="1">
      <c r="A426" s="195">
        <v>45637</v>
      </c>
      <c r="B426" s="281" t="s">
        <v>43</v>
      </c>
      <c r="C426" s="383" t="s">
        <v>53</v>
      </c>
      <c r="D426" s="298" t="s">
        <v>9</v>
      </c>
      <c r="E426" s="204">
        <v>2000</v>
      </c>
      <c r="F426" s="256">
        <f t="shared" si="6"/>
        <v>3.2798264272123698</v>
      </c>
      <c r="G426" s="81" t="s">
        <v>228</v>
      </c>
      <c r="H426" s="294"/>
      <c r="I426" s="38" t="s">
        <v>206</v>
      </c>
      <c r="J426" s="241" t="s">
        <v>21</v>
      </c>
      <c r="K426" s="243" t="s">
        <v>665</v>
      </c>
      <c r="L426" s="199">
        <v>609.78836666666666</v>
      </c>
    </row>
    <row r="427" spans="1:16" s="92" customFormat="1" ht="15.75" customHeight="1">
      <c r="A427" s="195">
        <v>45637</v>
      </c>
      <c r="B427" s="39" t="s">
        <v>43</v>
      </c>
      <c r="C427" s="37" t="s">
        <v>53</v>
      </c>
      <c r="D427" s="211" t="s">
        <v>109</v>
      </c>
      <c r="E427" s="204">
        <v>2400</v>
      </c>
      <c r="F427" s="256">
        <f t="shared" si="6"/>
        <v>3.9357917126548441</v>
      </c>
      <c r="G427" s="50" t="s">
        <v>56</v>
      </c>
      <c r="H427" s="197"/>
      <c r="I427" s="84" t="s">
        <v>42</v>
      </c>
      <c r="J427" s="241" t="s">
        <v>21</v>
      </c>
      <c r="K427" s="243" t="s">
        <v>665</v>
      </c>
      <c r="L427" s="199">
        <v>609.78836666666666</v>
      </c>
    </row>
    <row r="428" spans="1:16" s="92" customFormat="1" ht="15.75" customHeight="1">
      <c r="A428" s="195">
        <v>45637</v>
      </c>
      <c r="B428" s="219" t="s">
        <v>542</v>
      </c>
      <c r="C428" s="37" t="s">
        <v>53</v>
      </c>
      <c r="D428" s="211" t="s">
        <v>5</v>
      </c>
      <c r="E428" s="204">
        <v>4000</v>
      </c>
      <c r="F428" s="256">
        <f t="shared" si="6"/>
        <v>6.5596528544247397</v>
      </c>
      <c r="G428" s="210" t="s">
        <v>543</v>
      </c>
      <c r="H428" s="218">
        <v>5</v>
      </c>
      <c r="I428" s="81" t="s">
        <v>24</v>
      </c>
      <c r="J428" s="241" t="s">
        <v>21</v>
      </c>
      <c r="K428" s="243" t="s">
        <v>665</v>
      </c>
      <c r="L428" s="199">
        <v>609.78836666666666</v>
      </c>
    </row>
    <row r="429" spans="1:16" s="92" customFormat="1" ht="15.75" customHeight="1">
      <c r="A429" s="195">
        <v>45637</v>
      </c>
      <c r="B429" s="219" t="s">
        <v>544</v>
      </c>
      <c r="C429" s="37" t="s">
        <v>53</v>
      </c>
      <c r="D429" s="211" t="s">
        <v>5</v>
      </c>
      <c r="E429" s="204">
        <v>4000</v>
      </c>
      <c r="F429" s="256">
        <f t="shared" si="6"/>
        <v>6.5596528544247397</v>
      </c>
      <c r="G429" s="210" t="s">
        <v>256</v>
      </c>
      <c r="H429" s="218">
        <v>5</v>
      </c>
      <c r="I429" s="81" t="s">
        <v>24</v>
      </c>
      <c r="J429" s="241" t="s">
        <v>21</v>
      </c>
      <c r="K429" s="243" t="s">
        <v>665</v>
      </c>
      <c r="L429" s="199">
        <v>609.78836666666666</v>
      </c>
    </row>
    <row r="430" spans="1:16" s="92" customFormat="1" ht="15.75" customHeight="1">
      <c r="A430" s="195">
        <v>45637</v>
      </c>
      <c r="B430" s="219" t="s">
        <v>43</v>
      </c>
      <c r="C430" s="37" t="s">
        <v>53</v>
      </c>
      <c r="D430" s="211" t="s">
        <v>5</v>
      </c>
      <c r="E430" s="204">
        <v>2000</v>
      </c>
      <c r="F430" s="256">
        <f t="shared" si="6"/>
        <v>3.2798264272123698</v>
      </c>
      <c r="G430" s="210" t="s">
        <v>256</v>
      </c>
      <c r="H430" s="218">
        <v>5</v>
      </c>
      <c r="I430" s="81" t="s">
        <v>24</v>
      </c>
      <c r="J430" s="241" t="s">
        <v>21</v>
      </c>
      <c r="K430" s="243" t="s">
        <v>665</v>
      </c>
      <c r="L430" s="199">
        <v>609.78836666666666</v>
      </c>
    </row>
    <row r="431" spans="1:16" s="92" customFormat="1" ht="15.75" customHeight="1">
      <c r="A431" s="195">
        <v>45637</v>
      </c>
      <c r="B431" s="418" t="s">
        <v>44</v>
      </c>
      <c r="C431" s="37" t="s">
        <v>66</v>
      </c>
      <c r="D431" s="238" t="s">
        <v>5</v>
      </c>
      <c r="E431" s="204">
        <v>5000</v>
      </c>
      <c r="F431" s="256">
        <f t="shared" si="6"/>
        <v>8.1995660680309257</v>
      </c>
      <c r="G431" s="210" t="s">
        <v>256</v>
      </c>
      <c r="H431" s="218">
        <v>5</v>
      </c>
      <c r="I431" s="81" t="s">
        <v>24</v>
      </c>
      <c r="J431" s="241" t="s">
        <v>21</v>
      </c>
      <c r="K431" s="243" t="s">
        <v>665</v>
      </c>
      <c r="L431" s="199">
        <v>609.78836666666666</v>
      </c>
    </row>
    <row r="432" spans="1:16" s="92" customFormat="1" ht="15.75" customHeight="1">
      <c r="A432" s="195">
        <v>45637</v>
      </c>
      <c r="B432" s="235" t="s">
        <v>45</v>
      </c>
      <c r="C432" s="81" t="s">
        <v>66</v>
      </c>
      <c r="D432" s="228" t="s">
        <v>5</v>
      </c>
      <c r="E432" s="204">
        <v>10000</v>
      </c>
      <c r="F432" s="256">
        <f t="shared" si="6"/>
        <v>16.399132136061851</v>
      </c>
      <c r="G432" s="210" t="s">
        <v>545</v>
      </c>
      <c r="H432" s="218">
        <v>5</v>
      </c>
      <c r="I432" s="81" t="s">
        <v>24</v>
      </c>
      <c r="J432" s="241" t="s">
        <v>21</v>
      </c>
      <c r="K432" s="243" t="s">
        <v>665</v>
      </c>
      <c r="L432" s="199">
        <v>609.78836666666666</v>
      </c>
    </row>
    <row r="433" spans="1:16" ht="15.75" customHeight="1">
      <c r="A433" s="195">
        <v>45637</v>
      </c>
      <c r="B433" s="220" t="s">
        <v>551</v>
      </c>
      <c r="C433" s="330" t="s">
        <v>53</v>
      </c>
      <c r="D433" s="391" t="s">
        <v>6</v>
      </c>
      <c r="E433" s="204">
        <v>2500</v>
      </c>
      <c r="F433" s="256">
        <f t="shared" si="6"/>
        <v>4.0997830340154628</v>
      </c>
      <c r="G433" s="417" t="s">
        <v>472</v>
      </c>
      <c r="H433" s="197"/>
      <c r="I433" s="217" t="s">
        <v>54</v>
      </c>
      <c r="J433" s="241" t="s">
        <v>21</v>
      </c>
      <c r="K433" s="243" t="s">
        <v>665</v>
      </c>
      <c r="L433" s="199">
        <v>609.78836666666666</v>
      </c>
    </row>
    <row r="434" spans="1:16" s="92" customFormat="1" ht="15.75" customHeight="1">
      <c r="A434" s="195">
        <v>45637</v>
      </c>
      <c r="B434" s="217" t="s">
        <v>43</v>
      </c>
      <c r="C434" s="330" t="s">
        <v>53</v>
      </c>
      <c r="D434" s="228" t="s">
        <v>6</v>
      </c>
      <c r="E434" s="204">
        <v>2000</v>
      </c>
      <c r="F434" s="256">
        <f t="shared" si="6"/>
        <v>3.2798264272123698</v>
      </c>
      <c r="G434" s="217" t="s">
        <v>82</v>
      </c>
      <c r="H434" s="320"/>
      <c r="I434" s="217" t="s">
        <v>54</v>
      </c>
      <c r="J434" s="241" t="s">
        <v>21</v>
      </c>
      <c r="K434" s="243" t="s">
        <v>665</v>
      </c>
      <c r="L434" s="199">
        <v>609.78836666666666</v>
      </c>
      <c r="M434" s="186"/>
      <c r="N434" s="186"/>
      <c r="O434" s="186"/>
      <c r="P434" s="186"/>
    </row>
    <row r="435" spans="1:16" s="92" customFormat="1" ht="15.75" customHeight="1">
      <c r="A435" s="195">
        <v>45637</v>
      </c>
      <c r="B435" s="217" t="s">
        <v>44</v>
      </c>
      <c r="C435" s="330" t="s">
        <v>66</v>
      </c>
      <c r="D435" s="228" t="s">
        <v>6</v>
      </c>
      <c r="E435" s="204">
        <v>5000</v>
      </c>
      <c r="F435" s="256">
        <f t="shared" si="6"/>
        <v>8.1995660680309257</v>
      </c>
      <c r="G435" s="217" t="s">
        <v>82</v>
      </c>
      <c r="H435" s="207"/>
      <c r="I435" s="217" t="s">
        <v>54</v>
      </c>
      <c r="J435" s="241" t="s">
        <v>21</v>
      </c>
      <c r="K435" s="243" t="s">
        <v>665</v>
      </c>
      <c r="L435" s="199">
        <v>609.78836666666666</v>
      </c>
      <c r="M435" s="186"/>
      <c r="N435" s="186"/>
      <c r="O435" s="186"/>
      <c r="P435" s="186"/>
    </row>
    <row r="436" spans="1:16" s="92" customFormat="1" ht="15.75" customHeight="1">
      <c r="A436" s="195">
        <v>45637</v>
      </c>
      <c r="B436" s="219" t="s">
        <v>45</v>
      </c>
      <c r="C436" s="330" t="s">
        <v>66</v>
      </c>
      <c r="D436" s="228" t="s">
        <v>6</v>
      </c>
      <c r="E436" s="204">
        <v>10000</v>
      </c>
      <c r="F436" s="256">
        <f t="shared" si="6"/>
        <v>16.399132136061851</v>
      </c>
      <c r="G436" s="217" t="s">
        <v>552</v>
      </c>
      <c r="H436" s="318"/>
      <c r="I436" s="217" t="s">
        <v>54</v>
      </c>
      <c r="J436" s="241" t="s">
        <v>21</v>
      </c>
      <c r="K436" s="243" t="s">
        <v>665</v>
      </c>
      <c r="L436" s="199">
        <v>609.78836666666666</v>
      </c>
      <c r="M436" s="186"/>
      <c r="N436" s="186"/>
      <c r="O436" s="186"/>
      <c r="P436" s="186"/>
    </row>
    <row r="437" spans="1:16" s="92" customFormat="1" ht="15.75" customHeight="1">
      <c r="A437" s="195">
        <v>45637</v>
      </c>
      <c r="B437" s="81" t="s">
        <v>43</v>
      </c>
      <c r="C437" s="330" t="s">
        <v>53</v>
      </c>
      <c r="D437" s="228" t="s">
        <v>5</v>
      </c>
      <c r="E437" s="204">
        <v>2800</v>
      </c>
      <c r="F437" s="256">
        <f t="shared" si="6"/>
        <v>4.5917569980973179</v>
      </c>
      <c r="G437" s="81" t="s">
        <v>92</v>
      </c>
      <c r="H437" s="292"/>
      <c r="I437" s="38" t="s">
        <v>91</v>
      </c>
      <c r="J437" s="241" t="s">
        <v>21</v>
      </c>
      <c r="K437" s="243" t="s">
        <v>665</v>
      </c>
      <c r="L437" s="199">
        <v>609.78836666666666</v>
      </c>
    </row>
    <row r="438" spans="1:16" s="92" customFormat="1" ht="15.75" customHeight="1">
      <c r="A438" s="195">
        <v>45637</v>
      </c>
      <c r="B438" s="219" t="s">
        <v>43</v>
      </c>
      <c r="C438" s="330" t="s">
        <v>53</v>
      </c>
      <c r="D438" s="228" t="s">
        <v>6</v>
      </c>
      <c r="E438" s="204">
        <v>5000</v>
      </c>
      <c r="F438" s="256">
        <f t="shared" si="6"/>
        <v>8.1995660680309257</v>
      </c>
      <c r="G438" s="217" t="s">
        <v>230</v>
      </c>
      <c r="H438" s="321"/>
      <c r="I438" s="38" t="s">
        <v>208</v>
      </c>
      <c r="J438" s="241" t="s">
        <v>21</v>
      </c>
      <c r="K438" s="243" t="s">
        <v>665</v>
      </c>
      <c r="L438" s="199">
        <v>609.78836666666666</v>
      </c>
    </row>
    <row r="439" spans="1:16" s="92" customFormat="1" ht="15.75" customHeight="1">
      <c r="A439" s="195">
        <v>45637</v>
      </c>
      <c r="B439" s="39" t="s">
        <v>43</v>
      </c>
      <c r="C439" s="330" t="s">
        <v>53</v>
      </c>
      <c r="D439" s="228" t="s">
        <v>5</v>
      </c>
      <c r="E439" s="204">
        <v>5900</v>
      </c>
      <c r="F439" s="256">
        <f t="shared" si="6"/>
        <v>9.6754879602764916</v>
      </c>
      <c r="G439" s="81" t="s">
        <v>242</v>
      </c>
      <c r="H439" s="89">
        <v>7</v>
      </c>
      <c r="I439" s="38" t="s">
        <v>220</v>
      </c>
      <c r="J439" s="241" t="s">
        <v>21</v>
      </c>
      <c r="K439" s="243" t="s">
        <v>665</v>
      </c>
      <c r="L439" s="199">
        <v>609.78836666666666</v>
      </c>
    </row>
    <row r="440" spans="1:16" s="92" customFormat="1" ht="15.75" customHeight="1">
      <c r="A440" s="195">
        <v>45637</v>
      </c>
      <c r="B440" s="418" t="s">
        <v>631</v>
      </c>
      <c r="C440" s="330" t="s">
        <v>214</v>
      </c>
      <c r="D440" s="228" t="s">
        <v>5</v>
      </c>
      <c r="E440" s="204">
        <v>4000</v>
      </c>
      <c r="F440" s="256">
        <f t="shared" si="6"/>
        <v>6.5596528544247397</v>
      </c>
      <c r="G440" s="81" t="s">
        <v>242</v>
      </c>
      <c r="H440" s="89">
        <v>7</v>
      </c>
      <c r="I440" s="38" t="s">
        <v>220</v>
      </c>
      <c r="J440" s="241" t="s">
        <v>21</v>
      </c>
      <c r="K440" s="243" t="s">
        <v>665</v>
      </c>
      <c r="L440" s="199">
        <v>609.78836666666666</v>
      </c>
    </row>
    <row r="441" spans="1:16" s="92" customFormat="1" ht="15.75" customHeight="1">
      <c r="A441" s="195">
        <v>45637</v>
      </c>
      <c r="B441" s="81" t="s">
        <v>227</v>
      </c>
      <c r="C441" s="330" t="s">
        <v>53</v>
      </c>
      <c r="D441" s="228" t="s">
        <v>5</v>
      </c>
      <c r="E441" s="204">
        <v>2500</v>
      </c>
      <c r="F441" s="256">
        <f t="shared" si="6"/>
        <v>4.0997830340154628</v>
      </c>
      <c r="G441" s="81" t="s">
        <v>480</v>
      </c>
      <c r="H441" s="89">
        <v>5</v>
      </c>
      <c r="I441" s="38" t="s">
        <v>238</v>
      </c>
      <c r="J441" s="241" t="s">
        <v>21</v>
      </c>
      <c r="K441" s="243" t="s">
        <v>665</v>
      </c>
      <c r="L441" s="199">
        <v>609.78836666666666</v>
      </c>
    </row>
    <row r="442" spans="1:16" s="92" customFormat="1" ht="15.75" customHeight="1">
      <c r="A442" s="195">
        <v>45637</v>
      </c>
      <c r="B442" s="39" t="s">
        <v>43</v>
      </c>
      <c r="C442" s="330" t="s">
        <v>53</v>
      </c>
      <c r="D442" s="228" t="s">
        <v>5</v>
      </c>
      <c r="E442" s="204">
        <v>1500</v>
      </c>
      <c r="F442" s="256">
        <f t="shared" si="6"/>
        <v>2.4598698204092777</v>
      </c>
      <c r="G442" s="81" t="s">
        <v>481</v>
      </c>
      <c r="H442" s="89">
        <v>5</v>
      </c>
      <c r="I442" s="38" t="s">
        <v>238</v>
      </c>
      <c r="J442" s="241" t="s">
        <v>21</v>
      </c>
      <c r="K442" s="243" t="s">
        <v>665</v>
      </c>
      <c r="L442" s="199">
        <v>609.78836666666666</v>
      </c>
    </row>
    <row r="443" spans="1:16" s="92" customFormat="1" ht="15.75" customHeight="1">
      <c r="A443" s="195">
        <v>45637</v>
      </c>
      <c r="B443" s="81" t="s">
        <v>44</v>
      </c>
      <c r="C443" s="330" t="s">
        <v>66</v>
      </c>
      <c r="D443" s="228" t="s">
        <v>5</v>
      </c>
      <c r="E443" s="204">
        <v>3000</v>
      </c>
      <c r="F443" s="256">
        <f t="shared" si="6"/>
        <v>4.9197396408185554</v>
      </c>
      <c r="G443" s="81" t="s">
        <v>481</v>
      </c>
      <c r="H443" s="89">
        <v>5</v>
      </c>
      <c r="I443" s="38" t="s">
        <v>238</v>
      </c>
      <c r="J443" s="241" t="s">
        <v>21</v>
      </c>
      <c r="K443" s="243" t="s">
        <v>665</v>
      </c>
      <c r="L443" s="199">
        <v>609.78836666666666</v>
      </c>
    </row>
    <row r="444" spans="1:16" s="92" customFormat="1" ht="15.75" customHeight="1">
      <c r="A444" s="195">
        <v>45637</v>
      </c>
      <c r="B444" s="81" t="s">
        <v>45</v>
      </c>
      <c r="C444" s="330" t="s">
        <v>66</v>
      </c>
      <c r="D444" s="228" t="s">
        <v>5</v>
      </c>
      <c r="E444" s="204">
        <v>10000</v>
      </c>
      <c r="F444" s="256">
        <f t="shared" si="6"/>
        <v>16.399132136061851</v>
      </c>
      <c r="G444" s="81" t="s">
        <v>482</v>
      </c>
      <c r="H444" s="89">
        <v>5</v>
      </c>
      <c r="I444" s="38" t="s">
        <v>238</v>
      </c>
      <c r="J444" s="241" t="s">
        <v>21</v>
      </c>
      <c r="K444" s="243" t="s">
        <v>665</v>
      </c>
      <c r="L444" s="199">
        <v>609.78836666666666</v>
      </c>
      <c r="M444" s="186"/>
      <c r="N444" s="186"/>
      <c r="O444" s="186"/>
      <c r="P444" s="186"/>
    </row>
    <row r="445" spans="1:16" s="92" customFormat="1" ht="15.75" customHeight="1">
      <c r="A445" s="195">
        <v>45637</v>
      </c>
      <c r="B445" s="339" t="s">
        <v>43</v>
      </c>
      <c r="C445" s="368" t="s">
        <v>53</v>
      </c>
      <c r="D445" s="80" t="s">
        <v>7</v>
      </c>
      <c r="E445" s="204">
        <v>3000</v>
      </c>
      <c r="F445" s="256">
        <f t="shared" si="6"/>
        <v>4.9197396408185554</v>
      </c>
      <c r="G445" s="95" t="s">
        <v>616</v>
      </c>
      <c r="H445" s="292"/>
      <c r="I445" s="84" t="s">
        <v>13</v>
      </c>
      <c r="J445" s="241" t="s">
        <v>21</v>
      </c>
      <c r="K445" s="243" t="s">
        <v>665</v>
      </c>
      <c r="L445" s="199">
        <v>609.78836666666666</v>
      </c>
      <c r="M445" s="186"/>
      <c r="N445" s="186"/>
      <c r="O445" s="186"/>
      <c r="P445" s="186"/>
    </row>
    <row r="446" spans="1:16" s="92" customFormat="1" ht="15.75" customHeight="1">
      <c r="A446" s="195">
        <v>45638</v>
      </c>
      <c r="B446" s="177" t="s">
        <v>17</v>
      </c>
      <c r="C446" s="330" t="s">
        <v>38</v>
      </c>
      <c r="D446" s="227" t="s">
        <v>8</v>
      </c>
      <c r="E446" s="204">
        <v>5000</v>
      </c>
      <c r="F446" s="256">
        <f t="shared" si="6"/>
        <v>8.1995660680309257</v>
      </c>
      <c r="G446" s="95" t="s">
        <v>351</v>
      </c>
      <c r="H446" s="197"/>
      <c r="I446" s="95" t="s">
        <v>16</v>
      </c>
      <c r="J446" s="241" t="s">
        <v>21</v>
      </c>
      <c r="K446" s="243" t="s">
        <v>665</v>
      </c>
      <c r="L446" s="199">
        <v>609.78836666666666</v>
      </c>
      <c r="M446" s="186"/>
      <c r="N446" s="186"/>
      <c r="O446" s="186"/>
      <c r="P446" s="186"/>
    </row>
    <row r="447" spans="1:16" s="92" customFormat="1" ht="15.75" customHeight="1">
      <c r="A447" s="195">
        <v>45638</v>
      </c>
      <c r="B447" s="177" t="s">
        <v>17</v>
      </c>
      <c r="C447" s="330" t="s">
        <v>38</v>
      </c>
      <c r="D447" s="227" t="s">
        <v>6</v>
      </c>
      <c r="E447" s="204">
        <v>5000</v>
      </c>
      <c r="F447" s="256">
        <f t="shared" si="6"/>
        <v>8.1995660680309257</v>
      </c>
      <c r="G447" s="95" t="s">
        <v>352</v>
      </c>
      <c r="H447" s="265"/>
      <c r="I447" s="38" t="s">
        <v>67</v>
      </c>
      <c r="J447" s="241" t="s">
        <v>21</v>
      </c>
      <c r="K447" s="243" t="s">
        <v>665</v>
      </c>
      <c r="L447" s="199">
        <v>609.78836666666666</v>
      </c>
      <c r="M447" s="186"/>
      <c r="N447" s="186"/>
      <c r="O447" s="186"/>
      <c r="P447" s="186"/>
    </row>
    <row r="448" spans="1:16" s="92" customFormat="1" ht="15.75" customHeight="1">
      <c r="A448" s="195">
        <v>45638</v>
      </c>
      <c r="B448" s="177" t="s">
        <v>17</v>
      </c>
      <c r="C448" s="330" t="s">
        <v>38</v>
      </c>
      <c r="D448" s="228" t="s">
        <v>5</v>
      </c>
      <c r="E448" s="204">
        <v>5000</v>
      </c>
      <c r="F448" s="256">
        <f t="shared" si="6"/>
        <v>8.1995660680309257</v>
      </c>
      <c r="G448" s="95" t="s">
        <v>353</v>
      </c>
      <c r="H448" s="265"/>
      <c r="I448" s="177" t="s">
        <v>42</v>
      </c>
      <c r="J448" s="241" t="s">
        <v>21</v>
      </c>
      <c r="K448" s="243" t="s">
        <v>665</v>
      </c>
      <c r="L448" s="199">
        <v>609.78836666666666</v>
      </c>
      <c r="M448" s="186"/>
      <c r="N448" s="186"/>
      <c r="O448" s="186"/>
      <c r="P448" s="186"/>
    </row>
    <row r="449" spans="1:16" s="92" customFormat="1" ht="15.75" customHeight="1">
      <c r="A449" s="195">
        <v>45638</v>
      </c>
      <c r="B449" s="177" t="s">
        <v>17</v>
      </c>
      <c r="C449" s="330" t="s">
        <v>38</v>
      </c>
      <c r="D449" s="228" t="s">
        <v>5</v>
      </c>
      <c r="E449" s="204">
        <v>5000</v>
      </c>
      <c r="F449" s="256">
        <f t="shared" si="6"/>
        <v>8.1995660680309257</v>
      </c>
      <c r="G449" s="95" t="s">
        <v>354</v>
      </c>
      <c r="H449" s="318"/>
      <c r="I449" s="177" t="s">
        <v>24</v>
      </c>
      <c r="J449" s="241" t="s">
        <v>21</v>
      </c>
      <c r="K449" s="243" t="s">
        <v>665</v>
      </c>
      <c r="L449" s="199">
        <v>609.78836666666666</v>
      </c>
      <c r="M449" s="186"/>
      <c r="N449" s="186"/>
      <c r="O449" s="186"/>
      <c r="P449" s="186"/>
    </row>
    <row r="450" spans="1:16" s="92" customFormat="1" ht="15.75" customHeight="1">
      <c r="A450" s="195">
        <v>45638</v>
      </c>
      <c r="B450" s="174" t="s">
        <v>17</v>
      </c>
      <c r="C450" s="330" t="s">
        <v>38</v>
      </c>
      <c r="D450" s="227" t="s">
        <v>7</v>
      </c>
      <c r="E450" s="204">
        <v>2500</v>
      </c>
      <c r="F450" s="256">
        <f t="shared" ref="F450:F513" si="7">E450/L450</f>
        <v>4.0997830340154628</v>
      </c>
      <c r="G450" s="95" t="s">
        <v>355</v>
      </c>
      <c r="H450" s="197"/>
      <c r="I450" s="177" t="s">
        <v>13</v>
      </c>
      <c r="J450" s="241" t="s">
        <v>21</v>
      </c>
      <c r="K450" s="243" t="s">
        <v>665</v>
      </c>
      <c r="L450" s="199">
        <v>609.78836666666666</v>
      </c>
      <c r="M450" s="186"/>
      <c r="N450" s="186"/>
      <c r="O450" s="186"/>
      <c r="P450" s="186"/>
    </row>
    <row r="451" spans="1:16" s="92" customFormat="1" ht="15.75" customHeight="1">
      <c r="A451" s="195">
        <v>45638</v>
      </c>
      <c r="B451" s="177" t="s">
        <v>17</v>
      </c>
      <c r="C451" s="330" t="s">
        <v>38</v>
      </c>
      <c r="D451" s="227" t="s">
        <v>6</v>
      </c>
      <c r="E451" s="204">
        <v>2500</v>
      </c>
      <c r="F451" s="256">
        <f t="shared" si="7"/>
        <v>4.0997830340154628</v>
      </c>
      <c r="G451" s="95" t="s">
        <v>356</v>
      </c>
      <c r="H451" s="207"/>
      <c r="I451" s="177" t="s">
        <v>11</v>
      </c>
      <c r="J451" s="241" t="s">
        <v>21</v>
      </c>
      <c r="K451" s="243" t="s">
        <v>665</v>
      </c>
      <c r="L451" s="199">
        <v>609.78836666666666</v>
      </c>
      <c r="M451" s="186"/>
      <c r="N451" s="186"/>
      <c r="O451" s="186"/>
      <c r="P451" s="186"/>
    </row>
    <row r="452" spans="1:16" s="92" customFormat="1" ht="15.75" customHeight="1">
      <c r="A452" s="195">
        <v>45638</v>
      </c>
      <c r="B452" s="177" t="s">
        <v>17</v>
      </c>
      <c r="C452" s="330" t="s">
        <v>38</v>
      </c>
      <c r="D452" s="227" t="s">
        <v>6</v>
      </c>
      <c r="E452" s="204">
        <v>2500</v>
      </c>
      <c r="F452" s="256">
        <f t="shared" si="7"/>
        <v>4.0997830340154628</v>
      </c>
      <c r="G452" s="95" t="s">
        <v>357</v>
      </c>
      <c r="H452" s="207"/>
      <c r="I452" s="177" t="s">
        <v>54</v>
      </c>
      <c r="J452" s="241" t="s">
        <v>21</v>
      </c>
      <c r="K452" s="243" t="s">
        <v>665</v>
      </c>
      <c r="L452" s="199">
        <v>609.78836666666666</v>
      </c>
      <c r="M452" s="186"/>
      <c r="N452" s="186"/>
      <c r="O452" s="186"/>
      <c r="P452" s="186"/>
    </row>
    <row r="453" spans="1:16" s="92" customFormat="1" ht="15.75" customHeight="1">
      <c r="A453" s="195">
        <v>45638</v>
      </c>
      <c r="B453" s="177" t="s">
        <v>17</v>
      </c>
      <c r="C453" s="330" t="s">
        <v>38</v>
      </c>
      <c r="D453" s="227" t="s">
        <v>6</v>
      </c>
      <c r="E453" s="204">
        <v>2500</v>
      </c>
      <c r="F453" s="256">
        <f t="shared" si="7"/>
        <v>4.0997830340154628</v>
      </c>
      <c r="G453" s="95" t="s">
        <v>358</v>
      </c>
      <c r="H453" s="207"/>
      <c r="I453" s="38" t="s">
        <v>208</v>
      </c>
      <c r="J453" s="241" t="s">
        <v>21</v>
      </c>
      <c r="K453" s="243" t="s">
        <v>665</v>
      </c>
      <c r="L453" s="199">
        <v>609.78836666666666</v>
      </c>
      <c r="M453" s="186"/>
      <c r="N453" s="186"/>
      <c r="O453" s="186"/>
      <c r="P453" s="186"/>
    </row>
    <row r="454" spans="1:16" s="92" customFormat="1" ht="15.75" customHeight="1">
      <c r="A454" s="195">
        <v>45638</v>
      </c>
      <c r="B454" s="177" t="s">
        <v>17</v>
      </c>
      <c r="C454" s="330" t="s">
        <v>38</v>
      </c>
      <c r="D454" s="228" t="s">
        <v>5</v>
      </c>
      <c r="E454" s="204">
        <v>2500</v>
      </c>
      <c r="F454" s="256">
        <f t="shared" si="7"/>
        <v>4.0997830340154628</v>
      </c>
      <c r="G454" s="95" t="s">
        <v>359</v>
      </c>
      <c r="H454" s="294"/>
      <c r="I454" s="177" t="s">
        <v>91</v>
      </c>
      <c r="J454" s="241" t="s">
        <v>21</v>
      </c>
      <c r="K454" s="243" t="s">
        <v>665</v>
      </c>
      <c r="L454" s="199">
        <v>609.78836666666666</v>
      </c>
      <c r="M454" s="186"/>
      <c r="N454" s="186"/>
      <c r="O454" s="186"/>
      <c r="P454" s="186"/>
    </row>
    <row r="455" spans="1:16" s="92" customFormat="1" ht="15.75" customHeight="1">
      <c r="A455" s="195">
        <v>45638</v>
      </c>
      <c r="B455" s="177" t="s">
        <v>17</v>
      </c>
      <c r="C455" s="330" t="s">
        <v>38</v>
      </c>
      <c r="D455" s="228" t="s">
        <v>5</v>
      </c>
      <c r="E455" s="204">
        <v>2500</v>
      </c>
      <c r="F455" s="256">
        <f t="shared" si="7"/>
        <v>4.0997830340154628</v>
      </c>
      <c r="G455" s="95" t="s">
        <v>360</v>
      </c>
      <c r="H455" s="294"/>
      <c r="I455" s="177" t="s">
        <v>220</v>
      </c>
      <c r="J455" s="241" t="s">
        <v>21</v>
      </c>
      <c r="K455" s="243" t="s">
        <v>665</v>
      </c>
      <c r="L455" s="199">
        <v>609.78836666666666</v>
      </c>
      <c r="M455" s="186"/>
      <c r="N455" s="186"/>
      <c r="O455" s="186"/>
      <c r="P455" s="186"/>
    </row>
    <row r="456" spans="1:16" s="92" customFormat="1" ht="15.75" customHeight="1">
      <c r="A456" s="195">
        <v>45638</v>
      </c>
      <c r="B456" s="177" t="s">
        <v>17</v>
      </c>
      <c r="C456" s="330" t="s">
        <v>38</v>
      </c>
      <c r="D456" s="228" t="s">
        <v>5</v>
      </c>
      <c r="E456" s="204">
        <v>2500</v>
      </c>
      <c r="F456" s="256">
        <f t="shared" si="7"/>
        <v>4.0997830340154628</v>
      </c>
      <c r="G456" s="95" t="s">
        <v>361</v>
      </c>
      <c r="H456" s="294"/>
      <c r="I456" s="177" t="s">
        <v>238</v>
      </c>
      <c r="J456" s="241" t="s">
        <v>21</v>
      </c>
      <c r="K456" s="243" t="s">
        <v>665</v>
      </c>
      <c r="L456" s="199">
        <v>609.78836666666666</v>
      </c>
      <c r="M456" s="186"/>
      <c r="N456" s="186"/>
      <c r="O456" s="186"/>
      <c r="P456" s="186"/>
    </row>
    <row r="457" spans="1:16" s="92" customFormat="1" ht="15.75" customHeight="1">
      <c r="A457" s="195">
        <v>45638</v>
      </c>
      <c r="B457" s="177" t="s">
        <v>17</v>
      </c>
      <c r="C457" s="330" t="s">
        <v>38</v>
      </c>
      <c r="D457" s="227" t="s">
        <v>9</v>
      </c>
      <c r="E457" s="204">
        <v>2500</v>
      </c>
      <c r="F457" s="256">
        <f t="shared" si="7"/>
        <v>4.0997830340154628</v>
      </c>
      <c r="G457" s="95" t="s">
        <v>362</v>
      </c>
      <c r="H457" s="294"/>
      <c r="I457" s="177" t="s">
        <v>206</v>
      </c>
      <c r="J457" s="241" t="s">
        <v>21</v>
      </c>
      <c r="K457" s="243" t="s">
        <v>665</v>
      </c>
      <c r="L457" s="199">
        <v>609.78836666666666</v>
      </c>
      <c r="M457" s="186"/>
      <c r="N457" s="186"/>
      <c r="O457" s="186"/>
      <c r="P457" s="186"/>
    </row>
    <row r="458" spans="1:16" s="92" customFormat="1" ht="15.75" customHeight="1">
      <c r="A458" s="195">
        <v>45638</v>
      </c>
      <c r="B458" s="177" t="s">
        <v>17</v>
      </c>
      <c r="C458" s="330" t="s">
        <v>38</v>
      </c>
      <c r="D458" s="227" t="s">
        <v>9</v>
      </c>
      <c r="E458" s="204">
        <v>2500</v>
      </c>
      <c r="F458" s="256">
        <f t="shared" si="7"/>
        <v>4.0997830340154628</v>
      </c>
      <c r="G458" s="95" t="s">
        <v>363</v>
      </c>
      <c r="H458" s="320"/>
      <c r="I458" s="95" t="s">
        <v>14</v>
      </c>
      <c r="J458" s="241" t="s">
        <v>21</v>
      </c>
      <c r="K458" s="243" t="s">
        <v>665</v>
      </c>
      <c r="L458" s="199">
        <v>609.78836666666666</v>
      </c>
      <c r="M458" s="186"/>
      <c r="N458" s="186"/>
      <c r="O458" s="186"/>
      <c r="P458" s="186"/>
    </row>
    <row r="459" spans="1:16" s="92" customFormat="1" ht="15.75" customHeight="1">
      <c r="A459" s="195">
        <v>45638</v>
      </c>
      <c r="B459" s="81" t="s">
        <v>526</v>
      </c>
      <c r="C459" s="330" t="s">
        <v>116</v>
      </c>
      <c r="D459" s="80" t="s">
        <v>9</v>
      </c>
      <c r="E459" s="204">
        <v>9917</v>
      </c>
      <c r="F459" s="256">
        <f t="shared" si="7"/>
        <v>16.263019339332537</v>
      </c>
      <c r="G459" s="176" t="s">
        <v>527</v>
      </c>
      <c r="H459" s="197"/>
      <c r="I459" s="38" t="s">
        <v>14</v>
      </c>
      <c r="J459" s="241" t="s">
        <v>21</v>
      </c>
      <c r="K459" s="243" t="s">
        <v>665</v>
      </c>
      <c r="L459" s="199">
        <v>609.78836666666666</v>
      </c>
      <c r="M459" s="186"/>
      <c r="N459" s="186"/>
      <c r="O459" s="186"/>
      <c r="P459" s="186"/>
    </row>
    <row r="460" spans="1:16" s="92" customFormat="1" ht="15.75" customHeight="1">
      <c r="A460" s="195">
        <v>45638</v>
      </c>
      <c r="B460" s="217" t="s">
        <v>43</v>
      </c>
      <c r="C460" s="330" t="s">
        <v>53</v>
      </c>
      <c r="D460" s="349" t="s">
        <v>8</v>
      </c>
      <c r="E460" s="204">
        <v>2700</v>
      </c>
      <c r="F460" s="256">
        <f t="shared" si="7"/>
        <v>4.4277656767366995</v>
      </c>
      <c r="G460" s="217" t="e">
        <f>#REF!</f>
        <v>#REF!</v>
      </c>
      <c r="H460" s="294"/>
      <c r="I460" s="38" t="e">
        <f>#REF!</f>
        <v>#REF!</v>
      </c>
      <c r="J460" s="241" t="s">
        <v>21</v>
      </c>
      <c r="K460" s="243" t="s">
        <v>665</v>
      </c>
      <c r="L460" s="199">
        <v>609.78836666666666</v>
      </c>
      <c r="M460" s="186"/>
      <c r="N460" s="186"/>
      <c r="O460" s="186"/>
      <c r="P460" s="186"/>
    </row>
    <row r="461" spans="1:16" s="92" customFormat="1" ht="15.75" customHeight="1">
      <c r="A461" s="308">
        <v>45638</v>
      </c>
      <c r="B461" s="42" t="s">
        <v>43</v>
      </c>
      <c r="C461" s="37" t="s">
        <v>53</v>
      </c>
      <c r="D461" s="41" t="s">
        <v>6</v>
      </c>
      <c r="E461" s="204">
        <v>2000</v>
      </c>
      <c r="F461" s="256">
        <f t="shared" si="7"/>
        <v>3.2798264272123698</v>
      </c>
      <c r="G461" s="295" t="s">
        <v>58</v>
      </c>
      <c r="H461" s="258"/>
      <c r="I461" s="38" t="s">
        <v>67</v>
      </c>
      <c r="J461" s="241" t="s">
        <v>21</v>
      </c>
      <c r="K461" s="243" t="s">
        <v>665</v>
      </c>
      <c r="L461" s="199">
        <v>609.78836666666666</v>
      </c>
      <c r="M461" s="186"/>
      <c r="N461" s="186"/>
      <c r="O461" s="186"/>
      <c r="P461" s="186"/>
    </row>
    <row r="462" spans="1:16" s="92" customFormat="1" ht="15.75" customHeight="1">
      <c r="A462" s="195">
        <v>45638</v>
      </c>
      <c r="B462" s="219" t="s">
        <v>43</v>
      </c>
      <c r="C462" s="37" t="s">
        <v>53</v>
      </c>
      <c r="D462" s="211" t="s">
        <v>6</v>
      </c>
      <c r="E462" s="204">
        <v>1700</v>
      </c>
      <c r="F462" s="256">
        <f t="shared" si="7"/>
        <v>2.7878524631305144</v>
      </c>
      <c r="G462" s="210" t="s">
        <v>110</v>
      </c>
      <c r="H462" s="178"/>
      <c r="I462" s="217" t="s">
        <v>11</v>
      </c>
      <c r="J462" s="241" t="s">
        <v>21</v>
      </c>
      <c r="K462" s="243" t="s">
        <v>665</v>
      </c>
      <c r="L462" s="199">
        <v>609.78836666666666</v>
      </c>
      <c r="M462" s="186"/>
      <c r="N462" s="186"/>
      <c r="O462" s="186"/>
      <c r="P462" s="186"/>
    </row>
    <row r="463" spans="1:16" s="92" customFormat="1" ht="15.75" customHeight="1">
      <c r="A463" s="195">
        <v>45638</v>
      </c>
      <c r="B463" s="219" t="s">
        <v>43</v>
      </c>
      <c r="C463" s="37" t="s">
        <v>53</v>
      </c>
      <c r="D463" s="211" t="s">
        <v>9</v>
      </c>
      <c r="E463" s="204">
        <v>3800</v>
      </c>
      <c r="F463" s="256">
        <f t="shared" si="7"/>
        <v>6.231670211703503</v>
      </c>
      <c r="G463" s="50" t="s">
        <v>55</v>
      </c>
      <c r="H463" s="197"/>
      <c r="I463" s="38" t="s">
        <v>14</v>
      </c>
      <c r="J463" s="241" t="s">
        <v>21</v>
      </c>
      <c r="K463" s="243" t="s">
        <v>665</v>
      </c>
      <c r="L463" s="199">
        <v>609.78836666666666</v>
      </c>
      <c r="M463" s="186"/>
      <c r="N463" s="186"/>
      <c r="O463" s="186"/>
      <c r="P463" s="186"/>
    </row>
    <row r="464" spans="1:16" s="92" customFormat="1" ht="15.75" customHeight="1">
      <c r="A464" s="195">
        <v>45638</v>
      </c>
      <c r="B464" s="281" t="s">
        <v>43</v>
      </c>
      <c r="C464" s="383" t="s">
        <v>53</v>
      </c>
      <c r="D464" s="298" t="s">
        <v>9</v>
      </c>
      <c r="E464" s="204">
        <v>2000</v>
      </c>
      <c r="F464" s="256">
        <f t="shared" si="7"/>
        <v>3.2798264272123698</v>
      </c>
      <c r="G464" s="37" t="s">
        <v>228</v>
      </c>
      <c r="H464" s="197"/>
      <c r="I464" s="38" t="s">
        <v>206</v>
      </c>
      <c r="J464" s="241" t="s">
        <v>21</v>
      </c>
      <c r="K464" s="243" t="s">
        <v>665</v>
      </c>
      <c r="L464" s="199">
        <v>609.78836666666666</v>
      </c>
      <c r="M464" s="186"/>
      <c r="N464" s="186"/>
      <c r="O464" s="186"/>
      <c r="P464" s="186"/>
    </row>
    <row r="465" spans="1:16" s="92" customFormat="1" ht="15.75" customHeight="1">
      <c r="A465" s="195">
        <v>45638</v>
      </c>
      <c r="B465" s="39" t="s">
        <v>43</v>
      </c>
      <c r="C465" s="37" t="s">
        <v>53</v>
      </c>
      <c r="D465" s="211" t="s">
        <v>109</v>
      </c>
      <c r="E465" s="204">
        <v>2400</v>
      </c>
      <c r="F465" s="256">
        <f t="shared" si="7"/>
        <v>3.9357917126548441</v>
      </c>
      <c r="G465" s="50" t="s">
        <v>56</v>
      </c>
      <c r="H465" s="197"/>
      <c r="I465" s="84" t="s">
        <v>42</v>
      </c>
      <c r="J465" s="241" t="s">
        <v>21</v>
      </c>
      <c r="K465" s="243" t="s">
        <v>665</v>
      </c>
      <c r="L465" s="199">
        <v>609.78836666666666</v>
      </c>
      <c r="M465" s="186"/>
      <c r="N465" s="186"/>
      <c r="O465" s="186"/>
      <c r="P465" s="186"/>
    </row>
    <row r="466" spans="1:16" s="92" customFormat="1" ht="15.75" customHeight="1">
      <c r="A466" s="195">
        <v>45638</v>
      </c>
      <c r="B466" s="39" t="s">
        <v>43</v>
      </c>
      <c r="C466" s="37" t="s">
        <v>53</v>
      </c>
      <c r="D466" s="211" t="s">
        <v>109</v>
      </c>
      <c r="E466" s="204">
        <v>12000</v>
      </c>
      <c r="F466" s="256">
        <f t="shared" si="7"/>
        <v>19.678958563274222</v>
      </c>
      <c r="G466" s="50" t="s">
        <v>56</v>
      </c>
      <c r="H466" s="197"/>
      <c r="I466" s="84" t="s">
        <v>42</v>
      </c>
      <c r="J466" s="241" t="s">
        <v>21</v>
      </c>
      <c r="K466" s="243" t="s">
        <v>665</v>
      </c>
      <c r="L466" s="199">
        <v>609.78836666666666</v>
      </c>
      <c r="M466" s="186"/>
      <c r="N466" s="186"/>
      <c r="O466" s="186"/>
      <c r="P466" s="186"/>
    </row>
    <row r="467" spans="1:16" s="92" customFormat="1" ht="15.75" customHeight="1">
      <c r="A467" s="195">
        <v>45638</v>
      </c>
      <c r="B467" s="219" t="s">
        <v>43</v>
      </c>
      <c r="C467" s="37" t="s">
        <v>53</v>
      </c>
      <c r="D467" s="211" t="s">
        <v>5</v>
      </c>
      <c r="E467" s="204">
        <v>2900</v>
      </c>
      <c r="F467" s="256">
        <f t="shared" si="7"/>
        <v>4.7557483194579362</v>
      </c>
      <c r="G467" s="210" t="s">
        <v>256</v>
      </c>
      <c r="H467" s="218">
        <v>5</v>
      </c>
      <c r="I467" s="81" t="s">
        <v>24</v>
      </c>
      <c r="J467" s="241" t="s">
        <v>21</v>
      </c>
      <c r="K467" s="243" t="s">
        <v>665</v>
      </c>
      <c r="L467" s="199">
        <v>609.78836666666666</v>
      </c>
      <c r="M467" s="186"/>
      <c r="N467" s="186"/>
      <c r="O467" s="186"/>
      <c r="P467" s="186"/>
    </row>
    <row r="468" spans="1:16" s="92" customFormat="1" ht="15.75" customHeight="1">
      <c r="A468" s="195">
        <v>45638</v>
      </c>
      <c r="B468" s="283" t="s">
        <v>44</v>
      </c>
      <c r="C468" s="37" t="s">
        <v>66</v>
      </c>
      <c r="D468" s="211" t="s">
        <v>5</v>
      </c>
      <c r="E468" s="204">
        <v>5000</v>
      </c>
      <c r="F468" s="256">
        <f t="shared" si="7"/>
        <v>8.1995660680309257</v>
      </c>
      <c r="G468" s="210" t="s">
        <v>256</v>
      </c>
      <c r="H468" s="218">
        <v>5</v>
      </c>
      <c r="I468" s="81" t="s">
        <v>24</v>
      </c>
      <c r="J468" s="241" t="s">
        <v>21</v>
      </c>
      <c r="K468" s="243" t="s">
        <v>665</v>
      </c>
      <c r="L468" s="199">
        <v>609.78836666666666</v>
      </c>
      <c r="M468" s="186"/>
      <c r="N468" s="186"/>
      <c r="O468" s="186"/>
      <c r="P468" s="186"/>
    </row>
    <row r="469" spans="1:16" s="92" customFormat="1" ht="15.75" customHeight="1">
      <c r="A469" s="195">
        <v>45638</v>
      </c>
      <c r="B469" s="219" t="s">
        <v>45</v>
      </c>
      <c r="C469" s="37" t="s">
        <v>66</v>
      </c>
      <c r="D469" s="211" t="s">
        <v>5</v>
      </c>
      <c r="E469" s="204">
        <v>10000</v>
      </c>
      <c r="F469" s="256">
        <f t="shared" si="7"/>
        <v>16.399132136061851</v>
      </c>
      <c r="G469" s="210" t="s">
        <v>545</v>
      </c>
      <c r="H469" s="218">
        <v>5</v>
      </c>
      <c r="I469" s="81" t="s">
        <v>24</v>
      </c>
      <c r="J469" s="241" t="s">
        <v>21</v>
      </c>
      <c r="K469" s="243" t="s">
        <v>665</v>
      </c>
      <c r="L469" s="199">
        <v>609.78836666666666</v>
      </c>
      <c r="M469" s="186"/>
      <c r="N469" s="186"/>
      <c r="O469" s="186"/>
      <c r="P469" s="186"/>
    </row>
    <row r="470" spans="1:16" s="92" customFormat="1" ht="15.75" customHeight="1">
      <c r="A470" s="195">
        <v>45638</v>
      </c>
      <c r="B470" s="219" t="s">
        <v>631</v>
      </c>
      <c r="C470" s="37" t="s">
        <v>214</v>
      </c>
      <c r="D470" s="211" t="s">
        <v>5</v>
      </c>
      <c r="E470" s="204">
        <v>3000</v>
      </c>
      <c r="F470" s="256">
        <f t="shared" si="7"/>
        <v>4.9197396408185554</v>
      </c>
      <c r="G470" s="210" t="s">
        <v>256</v>
      </c>
      <c r="H470" s="218">
        <v>5</v>
      </c>
      <c r="I470" s="81" t="s">
        <v>24</v>
      </c>
      <c r="J470" s="241" t="s">
        <v>21</v>
      </c>
      <c r="K470" s="243" t="s">
        <v>665</v>
      </c>
      <c r="L470" s="199">
        <v>609.78836666666666</v>
      </c>
      <c r="M470" s="186"/>
      <c r="N470" s="186"/>
      <c r="O470" s="186"/>
      <c r="P470" s="186"/>
    </row>
    <row r="471" spans="1:16" s="92" customFormat="1" ht="15.75" customHeight="1">
      <c r="A471" s="195">
        <v>45638</v>
      </c>
      <c r="B471" s="283" t="s">
        <v>43</v>
      </c>
      <c r="C471" s="37" t="s">
        <v>53</v>
      </c>
      <c r="D471" s="211" t="s">
        <v>6</v>
      </c>
      <c r="E471" s="204">
        <v>2000</v>
      </c>
      <c r="F471" s="256">
        <f t="shared" si="7"/>
        <v>3.2798264272123698</v>
      </c>
      <c r="G471" s="210" t="s">
        <v>82</v>
      </c>
      <c r="H471" s="178"/>
      <c r="I471" s="217" t="s">
        <v>54</v>
      </c>
      <c r="J471" s="241" t="s">
        <v>21</v>
      </c>
      <c r="K471" s="243" t="s">
        <v>665</v>
      </c>
      <c r="L471" s="199">
        <v>609.78836666666666</v>
      </c>
      <c r="M471" s="186"/>
      <c r="N471" s="186"/>
      <c r="O471" s="186"/>
      <c r="P471" s="186"/>
    </row>
    <row r="472" spans="1:16" s="92" customFormat="1" ht="15.75" customHeight="1">
      <c r="A472" s="195">
        <v>45638</v>
      </c>
      <c r="B472" s="219" t="s">
        <v>44</v>
      </c>
      <c r="C472" s="37" t="s">
        <v>66</v>
      </c>
      <c r="D472" s="211" t="s">
        <v>6</v>
      </c>
      <c r="E472" s="204">
        <v>5000</v>
      </c>
      <c r="F472" s="256">
        <f t="shared" si="7"/>
        <v>8.1995660680309257</v>
      </c>
      <c r="G472" s="210" t="s">
        <v>82</v>
      </c>
      <c r="H472" s="318"/>
      <c r="I472" s="217" t="s">
        <v>54</v>
      </c>
      <c r="J472" s="241" t="s">
        <v>21</v>
      </c>
      <c r="K472" s="243" t="s">
        <v>665</v>
      </c>
      <c r="L472" s="199">
        <v>609.78836666666666</v>
      </c>
      <c r="M472" s="186"/>
      <c r="N472" s="186"/>
      <c r="O472" s="186"/>
      <c r="P472" s="186"/>
    </row>
    <row r="473" spans="1:16" s="92" customFormat="1" ht="15.75" customHeight="1">
      <c r="A473" s="195">
        <v>45638</v>
      </c>
      <c r="B473" s="219" t="s">
        <v>257</v>
      </c>
      <c r="C473" s="37" t="s">
        <v>53</v>
      </c>
      <c r="D473" s="211" t="s">
        <v>6</v>
      </c>
      <c r="E473" s="204">
        <v>2500</v>
      </c>
      <c r="F473" s="256">
        <f t="shared" si="7"/>
        <v>4.0997830340154628</v>
      </c>
      <c r="G473" s="210" t="s">
        <v>553</v>
      </c>
      <c r="H473" s="326"/>
      <c r="I473" s="217" t="s">
        <v>54</v>
      </c>
      <c r="J473" s="241" t="s">
        <v>21</v>
      </c>
      <c r="K473" s="243" t="s">
        <v>665</v>
      </c>
      <c r="L473" s="199">
        <v>609.78836666666666</v>
      </c>
      <c r="M473" s="186"/>
      <c r="N473" s="186"/>
      <c r="O473" s="186"/>
      <c r="P473" s="186"/>
    </row>
    <row r="474" spans="1:16" s="92" customFormat="1" ht="15.75" customHeight="1">
      <c r="A474" s="195">
        <v>45638</v>
      </c>
      <c r="B474" s="259" t="s">
        <v>43</v>
      </c>
      <c r="C474" s="37" t="s">
        <v>53</v>
      </c>
      <c r="D474" s="211" t="s">
        <v>5</v>
      </c>
      <c r="E474" s="204">
        <v>2800</v>
      </c>
      <c r="F474" s="256">
        <f t="shared" si="7"/>
        <v>4.5917569980973179</v>
      </c>
      <c r="G474" s="37" t="s">
        <v>92</v>
      </c>
      <c r="H474" s="292"/>
      <c r="I474" s="38" t="s">
        <v>91</v>
      </c>
      <c r="J474" s="241" t="s">
        <v>21</v>
      </c>
      <c r="K474" s="243" t="s">
        <v>665</v>
      </c>
      <c r="L474" s="199">
        <v>609.78836666666666</v>
      </c>
      <c r="M474" s="186"/>
      <c r="N474" s="186"/>
      <c r="O474" s="186"/>
      <c r="P474" s="186"/>
    </row>
    <row r="475" spans="1:16" s="92" customFormat="1" ht="15.75" customHeight="1">
      <c r="A475" s="195">
        <v>45638</v>
      </c>
      <c r="B475" s="219" t="s">
        <v>43</v>
      </c>
      <c r="C475" s="37" t="s">
        <v>53</v>
      </c>
      <c r="D475" s="211" t="s">
        <v>6</v>
      </c>
      <c r="E475" s="204">
        <v>5200</v>
      </c>
      <c r="F475" s="256">
        <f t="shared" si="7"/>
        <v>8.5275487107521624</v>
      </c>
      <c r="G475" s="210" t="s">
        <v>230</v>
      </c>
      <c r="H475" s="321"/>
      <c r="I475" s="38" t="s">
        <v>208</v>
      </c>
      <c r="J475" s="241" t="s">
        <v>21</v>
      </c>
      <c r="K475" s="243" t="s">
        <v>665</v>
      </c>
      <c r="L475" s="199">
        <v>609.78836666666666</v>
      </c>
      <c r="M475" s="186"/>
      <c r="N475" s="186"/>
      <c r="O475" s="186"/>
      <c r="P475" s="186"/>
    </row>
    <row r="476" spans="1:16" s="92" customFormat="1" ht="15.75" customHeight="1">
      <c r="A476" s="195">
        <v>45638</v>
      </c>
      <c r="B476" s="39" t="s">
        <v>43</v>
      </c>
      <c r="C476" s="37" t="s">
        <v>53</v>
      </c>
      <c r="D476" s="211" t="s">
        <v>5</v>
      </c>
      <c r="E476" s="204">
        <v>9500</v>
      </c>
      <c r="F476" s="256">
        <f t="shared" si="7"/>
        <v>15.579175529258757</v>
      </c>
      <c r="G476" s="37" t="s">
        <v>242</v>
      </c>
      <c r="H476" s="89">
        <v>7</v>
      </c>
      <c r="I476" s="38" t="s">
        <v>220</v>
      </c>
      <c r="J476" s="241" t="s">
        <v>21</v>
      </c>
      <c r="K476" s="243" t="s">
        <v>665</v>
      </c>
      <c r="L476" s="199">
        <v>609.78836666666666</v>
      </c>
    </row>
    <row r="477" spans="1:16" s="92" customFormat="1" ht="15.75" customHeight="1">
      <c r="A477" s="195">
        <v>45638</v>
      </c>
      <c r="B477" s="259" t="s">
        <v>631</v>
      </c>
      <c r="C477" s="37" t="s">
        <v>214</v>
      </c>
      <c r="D477" s="211" t="s">
        <v>5</v>
      </c>
      <c r="E477" s="204">
        <v>5000</v>
      </c>
      <c r="F477" s="256">
        <f t="shared" si="7"/>
        <v>8.1995660680309257</v>
      </c>
      <c r="G477" s="37" t="s">
        <v>242</v>
      </c>
      <c r="H477" s="89">
        <v>7</v>
      </c>
      <c r="I477" s="38" t="s">
        <v>220</v>
      </c>
      <c r="J477" s="241" t="s">
        <v>21</v>
      </c>
      <c r="K477" s="243" t="s">
        <v>665</v>
      </c>
      <c r="L477" s="199">
        <v>609.78836666666666</v>
      </c>
    </row>
    <row r="478" spans="1:16" s="92" customFormat="1" ht="15.75" customHeight="1">
      <c r="A478" s="195">
        <v>45638</v>
      </c>
      <c r="B478" s="39" t="s">
        <v>43</v>
      </c>
      <c r="C478" s="37" t="s">
        <v>53</v>
      </c>
      <c r="D478" s="211" t="s">
        <v>5</v>
      </c>
      <c r="E478" s="204">
        <v>1500</v>
      </c>
      <c r="F478" s="256">
        <f t="shared" si="7"/>
        <v>2.4598698204092777</v>
      </c>
      <c r="G478" s="37" t="s">
        <v>481</v>
      </c>
      <c r="H478" s="89">
        <v>5</v>
      </c>
      <c r="I478" s="38" t="s">
        <v>238</v>
      </c>
      <c r="J478" s="241" t="s">
        <v>21</v>
      </c>
      <c r="K478" s="243" t="s">
        <v>665</v>
      </c>
      <c r="L478" s="199">
        <v>609.78836666666666</v>
      </c>
      <c r="M478" s="186"/>
      <c r="N478" s="186"/>
      <c r="O478" s="186"/>
      <c r="P478" s="186"/>
    </row>
    <row r="479" spans="1:16" s="92" customFormat="1" ht="15.75" customHeight="1">
      <c r="A479" s="195">
        <v>45638</v>
      </c>
      <c r="B479" s="39" t="s">
        <v>44</v>
      </c>
      <c r="C479" s="37" t="s">
        <v>66</v>
      </c>
      <c r="D479" s="211" t="s">
        <v>5</v>
      </c>
      <c r="E479" s="204">
        <v>3000</v>
      </c>
      <c r="F479" s="256">
        <f t="shared" si="7"/>
        <v>4.9197396408185554</v>
      </c>
      <c r="G479" s="358" t="s">
        <v>481</v>
      </c>
      <c r="H479" s="89">
        <v>5</v>
      </c>
      <c r="I479" s="38" t="s">
        <v>238</v>
      </c>
      <c r="J479" s="241" t="s">
        <v>21</v>
      </c>
      <c r="K479" s="243" t="s">
        <v>665</v>
      </c>
      <c r="L479" s="199">
        <v>609.78836666666666</v>
      </c>
      <c r="M479" s="186"/>
      <c r="N479" s="186"/>
      <c r="O479" s="186"/>
      <c r="P479" s="186"/>
    </row>
    <row r="480" spans="1:16" s="92" customFormat="1" ht="15.75" customHeight="1">
      <c r="A480" s="195">
        <v>45638</v>
      </c>
      <c r="B480" s="39" t="s">
        <v>45</v>
      </c>
      <c r="C480" s="37" t="s">
        <v>66</v>
      </c>
      <c r="D480" s="211" t="s">
        <v>5</v>
      </c>
      <c r="E480" s="204">
        <v>10000</v>
      </c>
      <c r="F480" s="256">
        <f t="shared" si="7"/>
        <v>16.399132136061851</v>
      </c>
      <c r="G480" s="37" t="s">
        <v>482</v>
      </c>
      <c r="H480" s="34">
        <v>5</v>
      </c>
      <c r="I480" s="38" t="s">
        <v>238</v>
      </c>
      <c r="J480" s="241" t="s">
        <v>21</v>
      </c>
      <c r="K480" s="243" t="s">
        <v>665</v>
      </c>
      <c r="L480" s="199">
        <v>609.78836666666666</v>
      </c>
      <c r="M480" s="186"/>
      <c r="N480" s="186"/>
      <c r="O480" s="186"/>
      <c r="P480" s="186"/>
    </row>
    <row r="481" spans="1:16" s="92" customFormat="1" ht="15.75" customHeight="1">
      <c r="A481" s="195">
        <v>45638</v>
      </c>
      <c r="B481" s="39" t="s">
        <v>631</v>
      </c>
      <c r="C481" s="37" t="s">
        <v>214</v>
      </c>
      <c r="D481" s="211" t="s">
        <v>5</v>
      </c>
      <c r="E481" s="204">
        <v>1500</v>
      </c>
      <c r="F481" s="256">
        <f t="shared" si="7"/>
        <v>2.4598698204092777</v>
      </c>
      <c r="G481" s="37" t="s">
        <v>481</v>
      </c>
      <c r="H481" s="34">
        <v>5</v>
      </c>
      <c r="I481" s="38" t="s">
        <v>238</v>
      </c>
      <c r="J481" s="241" t="s">
        <v>21</v>
      </c>
      <c r="K481" s="243" t="s">
        <v>665</v>
      </c>
      <c r="L481" s="199">
        <v>609.78836666666666</v>
      </c>
      <c r="M481" s="186"/>
      <c r="N481" s="186"/>
      <c r="O481" s="186"/>
      <c r="P481" s="186"/>
    </row>
    <row r="482" spans="1:16" s="92" customFormat="1" ht="15.75" customHeight="1">
      <c r="A482" s="195">
        <v>45638</v>
      </c>
      <c r="B482" s="419" t="s">
        <v>43</v>
      </c>
      <c r="C482" s="348" t="s">
        <v>53</v>
      </c>
      <c r="D482" s="41" t="s">
        <v>7</v>
      </c>
      <c r="E482" s="204">
        <v>3000</v>
      </c>
      <c r="F482" s="256">
        <f t="shared" si="7"/>
        <v>4.9197396408185554</v>
      </c>
      <c r="G482" s="50" t="s">
        <v>616</v>
      </c>
      <c r="H482" s="292"/>
      <c r="I482" s="84" t="s">
        <v>13</v>
      </c>
      <c r="J482" s="241" t="s">
        <v>21</v>
      </c>
      <c r="K482" s="243" t="s">
        <v>665</v>
      </c>
      <c r="L482" s="199">
        <v>609.78836666666666</v>
      </c>
    </row>
    <row r="483" spans="1:16" s="92" customFormat="1" ht="15.75" customHeight="1">
      <c r="A483" s="195">
        <v>45638</v>
      </c>
      <c r="B483" s="39" t="s">
        <v>594</v>
      </c>
      <c r="C483" s="37" t="s">
        <v>595</v>
      </c>
      <c r="D483" s="41" t="s">
        <v>7</v>
      </c>
      <c r="E483" s="204">
        <v>10000</v>
      </c>
      <c r="F483" s="256">
        <f t="shared" si="7"/>
        <v>16.399132136061851</v>
      </c>
      <c r="G483" s="50" t="s">
        <v>616</v>
      </c>
      <c r="H483" s="258"/>
      <c r="I483" s="84" t="s">
        <v>13</v>
      </c>
      <c r="J483" s="241" t="s">
        <v>21</v>
      </c>
      <c r="K483" s="243" t="s">
        <v>665</v>
      </c>
      <c r="L483" s="199">
        <v>609.78836666666666</v>
      </c>
      <c r="M483" s="186"/>
      <c r="N483" s="186"/>
      <c r="O483" s="186"/>
      <c r="P483" s="186"/>
    </row>
    <row r="484" spans="1:16" s="92" customFormat="1" ht="15.75" customHeight="1">
      <c r="A484" s="195">
        <v>45639</v>
      </c>
      <c r="B484" s="174" t="s">
        <v>17</v>
      </c>
      <c r="C484" s="37" t="s">
        <v>38</v>
      </c>
      <c r="D484" s="224" t="s">
        <v>8</v>
      </c>
      <c r="E484" s="204">
        <v>5000</v>
      </c>
      <c r="F484" s="256">
        <f t="shared" si="7"/>
        <v>8.1995660680309257</v>
      </c>
      <c r="G484" s="360" t="s">
        <v>364</v>
      </c>
      <c r="H484" s="294"/>
      <c r="I484" s="177" t="s">
        <v>16</v>
      </c>
      <c r="J484" s="241" t="s">
        <v>21</v>
      </c>
      <c r="K484" s="243" t="s">
        <v>665</v>
      </c>
      <c r="L484" s="199">
        <v>609.78836666666666</v>
      </c>
      <c r="M484" s="186"/>
      <c r="N484" s="186"/>
      <c r="O484" s="186"/>
      <c r="P484" s="186"/>
    </row>
    <row r="485" spans="1:16" s="92" customFormat="1" ht="15.75" customHeight="1">
      <c r="A485" s="195">
        <v>45639</v>
      </c>
      <c r="B485" s="174" t="s">
        <v>17</v>
      </c>
      <c r="C485" s="37" t="s">
        <v>38</v>
      </c>
      <c r="D485" s="224" t="s">
        <v>6</v>
      </c>
      <c r="E485" s="204">
        <v>5000</v>
      </c>
      <c r="F485" s="256">
        <f t="shared" si="7"/>
        <v>8.1995660680309257</v>
      </c>
      <c r="G485" s="50" t="s">
        <v>365</v>
      </c>
      <c r="H485" s="294"/>
      <c r="I485" s="38" t="s">
        <v>67</v>
      </c>
      <c r="J485" s="241" t="s">
        <v>21</v>
      </c>
      <c r="K485" s="243" t="s">
        <v>665</v>
      </c>
      <c r="L485" s="199">
        <v>609.78836666666666</v>
      </c>
      <c r="M485" s="186"/>
      <c r="N485" s="186"/>
      <c r="O485" s="186"/>
      <c r="P485" s="186"/>
    </row>
    <row r="486" spans="1:16" s="92" customFormat="1" ht="15.75" customHeight="1">
      <c r="A486" s="195">
        <v>45639</v>
      </c>
      <c r="B486" s="174" t="s">
        <v>17</v>
      </c>
      <c r="C486" s="37" t="s">
        <v>38</v>
      </c>
      <c r="D486" s="211" t="s">
        <v>5</v>
      </c>
      <c r="E486" s="204">
        <v>5000</v>
      </c>
      <c r="F486" s="256">
        <f t="shared" si="7"/>
        <v>8.1995660680309257</v>
      </c>
      <c r="G486" s="360" t="s">
        <v>366</v>
      </c>
      <c r="H486" s="294"/>
      <c r="I486" s="177" t="s">
        <v>42</v>
      </c>
      <c r="J486" s="241" t="s">
        <v>21</v>
      </c>
      <c r="K486" s="243" t="s">
        <v>665</v>
      </c>
      <c r="L486" s="199">
        <v>609.78836666666666</v>
      </c>
      <c r="M486" s="186"/>
      <c r="N486" s="186"/>
      <c r="O486" s="186"/>
      <c r="P486" s="186"/>
    </row>
    <row r="487" spans="1:16" s="92" customFormat="1" ht="15.75" customHeight="1">
      <c r="A487" s="195">
        <v>45639</v>
      </c>
      <c r="B487" s="282" t="s">
        <v>17</v>
      </c>
      <c r="C487" s="37" t="s">
        <v>38</v>
      </c>
      <c r="D487" s="211" t="s">
        <v>5</v>
      </c>
      <c r="E487" s="204">
        <v>5000</v>
      </c>
      <c r="F487" s="256">
        <f t="shared" si="7"/>
        <v>8.1995660680309257</v>
      </c>
      <c r="G487" s="50" t="s">
        <v>367</v>
      </c>
      <c r="H487" s="294"/>
      <c r="I487" s="177" t="s">
        <v>24</v>
      </c>
      <c r="J487" s="241" t="s">
        <v>21</v>
      </c>
      <c r="K487" s="243" t="s">
        <v>665</v>
      </c>
      <c r="L487" s="199">
        <v>609.78836666666666</v>
      </c>
      <c r="M487" s="186"/>
      <c r="N487" s="186"/>
      <c r="O487" s="186"/>
      <c r="P487" s="186"/>
    </row>
    <row r="488" spans="1:16" s="92" customFormat="1" ht="15.75" customHeight="1">
      <c r="A488" s="195">
        <v>45639</v>
      </c>
      <c r="B488" s="174" t="s">
        <v>17</v>
      </c>
      <c r="C488" s="37" t="s">
        <v>38</v>
      </c>
      <c r="D488" s="224" t="s">
        <v>7</v>
      </c>
      <c r="E488" s="204">
        <v>2500</v>
      </c>
      <c r="F488" s="256">
        <f t="shared" si="7"/>
        <v>4.0997830340154628</v>
      </c>
      <c r="G488" s="50" t="s">
        <v>368</v>
      </c>
      <c r="H488" s="294"/>
      <c r="I488" s="177" t="s">
        <v>13</v>
      </c>
      <c r="J488" s="241" t="s">
        <v>21</v>
      </c>
      <c r="K488" s="243" t="s">
        <v>665</v>
      </c>
      <c r="L488" s="199">
        <v>609.78836666666666</v>
      </c>
      <c r="M488" s="186"/>
      <c r="N488" s="186"/>
      <c r="O488" s="186"/>
      <c r="P488" s="186"/>
    </row>
    <row r="489" spans="1:16" s="92" customFormat="1" ht="15.75" customHeight="1">
      <c r="A489" s="195">
        <v>45639</v>
      </c>
      <c r="B489" s="282" t="s">
        <v>17</v>
      </c>
      <c r="C489" s="37" t="s">
        <v>38</v>
      </c>
      <c r="D489" s="224" t="s">
        <v>6</v>
      </c>
      <c r="E489" s="204">
        <v>2500</v>
      </c>
      <c r="F489" s="256">
        <f t="shared" si="7"/>
        <v>4.0997830340154628</v>
      </c>
      <c r="G489" s="50" t="s">
        <v>369</v>
      </c>
      <c r="H489" s="294"/>
      <c r="I489" s="177" t="s">
        <v>11</v>
      </c>
      <c r="J489" s="241" t="s">
        <v>21</v>
      </c>
      <c r="K489" s="243" t="s">
        <v>665</v>
      </c>
      <c r="L489" s="199">
        <v>609.78836666666666</v>
      </c>
      <c r="M489" s="186"/>
      <c r="N489" s="186"/>
      <c r="O489" s="186"/>
      <c r="P489" s="186"/>
    </row>
    <row r="490" spans="1:16" s="92" customFormat="1" ht="15.75" customHeight="1">
      <c r="A490" s="195">
        <v>45639</v>
      </c>
      <c r="B490" s="174" t="s">
        <v>17</v>
      </c>
      <c r="C490" s="37" t="s">
        <v>38</v>
      </c>
      <c r="D490" s="224" t="s">
        <v>6</v>
      </c>
      <c r="E490" s="204">
        <v>2500</v>
      </c>
      <c r="F490" s="256">
        <f t="shared" si="7"/>
        <v>4.0997830340154628</v>
      </c>
      <c r="G490" s="50" t="s">
        <v>370</v>
      </c>
      <c r="H490" s="294"/>
      <c r="I490" s="177" t="s">
        <v>54</v>
      </c>
      <c r="J490" s="241" t="s">
        <v>21</v>
      </c>
      <c r="K490" s="243" t="s">
        <v>665</v>
      </c>
      <c r="L490" s="199">
        <v>609.78836666666666</v>
      </c>
      <c r="M490" s="186"/>
      <c r="N490" s="186"/>
      <c r="O490" s="186"/>
      <c r="P490" s="186"/>
    </row>
    <row r="491" spans="1:16" s="92" customFormat="1" ht="15.75" customHeight="1">
      <c r="A491" s="195">
        <v>45639</v>
      </c>
      <c r="B491" s="174" t="s">
        <v>17</v>
      </c>
      <c r="C491" s="37" t="s">
        <v>38</v>
      </c>
      <c r="D491" s="224" t="s">
        <v>6</v>
      </c>
      <c r="E491" s="204">
        <v>2500</v>
      </c>
      <c r="F491" s="256">
        <f t="shared" si="7"/>
        <v>4.0997830340154628</v>
      </c>
      <c r="G491" s="50" t="s">
        <v>371</v>
      </c>
      <c r="H491" s="197"/>
      <c r="I491" s="38" t="s">
        <v>208</v>
      </c>
      <c r="J491" s="241" t="s">
        <v>21</v>
      </c>
      <c r="K491" s="243" t="s">
        <v>665</v>
      </c>
      <c r="L491" s="199">
        <v>609.78836666666666</v>
      </c>
      <c r="M491" s="186"/>
      <c r="N491" s="186"/>
      <c r="O491" s="186"/>
      <c r="P491" s="186"/>
    </row>
    <row r="492" spans="1:16" s="92" customFormat="1" ht="15.75" customHeight="1">
      <c r="A492" s="195">
        <v>45639</v>
      </c>
      <c r="B492" s="174" t="s">
        <v>17</v>
      </c>
      <c r="C492" s="37" t="s">
        <v>38</v>
      </c>
      <c r="D492" s="211" t="s">
        <v>5</v>
      </c>
      <c r="E492" s="204">
        <v>2500</v>
      </c>
      <c r="F492" s="256">
        <f t="shared" si="7"/>
        <v>4.0997830340154628</v>
      </c>
      <c r="G492" s="50" t="s">
        <v>372</v>
      </c>
      <c r="H492" s="197"/>
      <c r="I492" s="177" t="s">
        <v>91</v>
      </c>
      <c r="J492" s="241" t="s">
        <v>21</v>
      </c>
      <c r="K492" s="243" t="s">
        <v>665</v>
      </c>
      <c r="L492" s="199">
        <v>609.78836666666666</v>
      </c>
      <c r="M492" s="186"/>
      <c r="N492" s="186"/>
      <c r="O492" s="186"/>
      <c r="P492" s="186"/>
    </row>
    <row r="493" spans="1:16" s="92" customFormat="1" ht="15.75" customHeight="1">
      <c r="A493" s="195">
        <v>45639</v>
      </c>
      <c r="B493" s="174" t="s">
        <v>17</v>
      </c>
      <c r="C493" s="37" t="s">
        <v>38</v>
      </c>
      <c r="D493" s="211" t="s">
        <v>5</v>
      </c>
      <c r="E493" s="204">
        <v>2500</v>
      </c>
      <c r="F493" s="256">
        <f t="shared" si="7"/>
        <v>4.0997830340154628</v>
      </c>
      <c r="G493" s="50" t="s">
        <v>373</v>
      </c>
      <c r="H493" s="319"/>
      <c r="I493" s="177" t="s">
        <v>220</v>
      </c>
      <c r="J493" s="241" t="s">
        <v>21</v>
      </c>
      <c r="K493" s="243" t="s">
        <v>665</v>
      </c>
      <c r="L493" s="199">
        <v>609.78836666666666</v>
      </c>
      <c r="M493" s="186"/>
      <c r="N493" s="186"/>
      <c r="O493" s="186"/>
      <c r="P493" s="186"/>
    </row>
    <row r="494" spans="1:16" s="92" customFormat="1" ht="15.75" customHeight="1">
      <c r="A494" s="195">
        <v>45639</v>
      </c>
      <c r="B494" s="174" t="s">
        <v>17</v>
      </c>
      <c r="C494" s="37" t="s">
        <v>38</v>
      </c>
      <c r="D494" s="211" t="s">
        <v>5</v>
      </c>
      <c r="E494" s="204">
        <v>2500</v>
      </c>
      <c r="F494" s="256">
        <f t="shared" si="7"/>
        <v>4.0997830340154628</v>
      </c>
      <c r="G494" s="50" t="s">
        <v>374</v>
      </c>
      <c r="H494" s="321"/>
      <c r="I494" s="177" t="s">
        <v>238</v>
      </c>
      <c r="J494" s="241" t="s">
        <v>21</v>
      </c>
      <c r="K494" s="243" t="s">
        <v>665</v>
      </c>
      <c r="L494" s="199">
        <v>609.78836666666666</v>
      </c>
      <c r="M494" s="186"/>
      <c r="N494" s="186"/>
      <c r="O494" s="186"/>
      <c r="P494" s="186"/>
    </row>
    <row r="495" spans="1:16" s="92" customFormat="1" ht="15.75" customHeight="1">
      <c r="A495" s="195">
        <v>45639</v>
      </c>
      <c r="B495" s="174" t="s">
        <v>17</v>
      </c>
      <c r="C495" s="37" t="s">
        <v>38</v>
      </c>
      <c r="D495" s="224" t="s">
        <v>9</v>
      </c>
      <c r="E495" s="204">
        <v>2500</v>
      </c>
      <c r="F495" s="256">
        <f t="shared" si="7"/>
        <v>4.0997830340154628</v>
      </c>
      <c r="G495" s="50" t="s">
        <v>375</v>
      </c>
      <c r="H495" s="321"/>
      <c r="I495" s="177" t="s">
        <v>206</v>
      </c>
      <c r="J495" s="241" t="s">
        <v>21</v>
      </c>
      <c r="K495" s="243" t="s">
        <v>665</v>
      </c>
      <c r="L495" s="199">
        <v>609.78836666666666</v>
      </c>
      <c r="M495" s="186"/>
      <c r="N495" s="186"/>
      <c r="O495" s="186"/>
      <c r="P495" s="186"/>
    </row>
    <row r="496" spans="1:16" s="92" customFormat="1" ht="15.75" customHeight="1">
      <c r="A496" s="195">
        <v>45639</v>
      </c>
      <c r="B496" s="174" t="s">
        <v>17</v>
      </c>
      <c r="C496" s="37" t="s">
        <v>38</v>
      </c>
      <c r="D496" s="224" t="s">
        <v>9</v>
      </c>
      <c r="E496" s="204">
        <v>2500</v>
      </c>
      <c r="F496" s="256">
        <f t="shared" si="7"/>
        <v>4.0997830340154628</v>
      </c>
      <c r="G496" s="50" t="s">
        <v>376</v>
      </c>
      <c r="H496" s="321"/>
      <c r="I496" s="177" t="s">
        <v>14</v>
      </c>
      <c r="J496" s="241" t="s">
        <v>21</v>
      </c>
      <c r="K496" s="243" t="s">
        <v>665</v>
      </c>
      <c r="L496" s="199">
        <v>609.78836666666666</v>
      </c>
      <c r="M496" s="186"/>
      <c r="N496" s="186"/>
      <c r="O496" s="186"/>
      <c r="P496" s="186"/>
    </row>
    <row r="497" spans="1:16" s="92" customFormat="1" ht="15.75" customHeight="1">
      <c r="A497" s="364">
        <v>45639</v>
      </c>
      <c r="B497" s="42" t="s">
        <v>487</v>
      </c>
      <c r="C497" s="37" t="s">
        <v>47</v>
      </c>
      <c r="D497" s="200" t="s">
        <v>6</v>
      </c>
      <c r="E497" s="204">
        <v>20000</v>
      </c>
      <c r="F497" s="256">
        <f t="shared" si="7"/>
        <v>32.798264272123703</v>
      </c>
      <c r="G497" s="295" t="s">
        <v>468</v>
      </c>
      <c r="H497" s="258"/>
      <c r="I497" s="38" t="s">
        <v>67</v>
      </c>
      <c r="J497" s="241" t="s">
        <v>21</v>
      </c>
      <c r="K497" s="243" t="s">
        <v>665</v>
      </c>
      <c r="L497" s="199">
        <v>609.78836666666666</v>
      </c>
      <c r="M497" s="186"/>
      <c r="N497" s="186"/>
      <c r="O497" s="186"/>
      <c r="P497" s="186"/>
    </row>
    <row r="498" spans="1:16" s="92" customFormat="1" ht="15.75" customHeight="1">
      <c r="A498" s="364">
        <v>45639</v>
      </c>
      <c r="B498" s="42" t="s">
        <v>487</v>
      </c>
      <c r="C498" s="37" t="s">
        <v>47</v>
      </c>
      <c r="D498" s="200" t="s">
        <v>6</v>
      </c>
      <c r="E498" s="204">
        <v>20000</v>
      </c>
      <c r="F498" s="256">
        <f t="shared" si="7"/>
        <v>32.798264272123703</v>
      </c>
      <c r="G498" s="295" t="s">
        <v>469</v>
      </c>
      <c r="H498" s="258"/>
      <c r="I498" s="38" t="s">
        <v>67</v>
      </c>
      <c r="J498" s="241" t="s">
        <v>21</v>
      </c>
      <c r="K498" s="243" t="s">
        <v>665</v>
      </c>
      <c r="L498" s="199">
        <v>609.78836666666666</v>
      </c>
      <c r="M498" s="186"/>
      <c r="N498" s="186"/>
      <c r="O498" s="186"/>
      <c r="P498" s="186"/>
    </row>
    <row r="499" spans="1:16" s="92" customFormat="1" ht="15.75" customHeight="1">
      <c r="A499" s="364">
        <v>45639</v>
      </c>
      <c r="B499" s="42" t="s">
        <v>487</v>
      </c>
      <c r="C499" s="37" t="s">
        <v>47</v>
      </c>
      <c r="D499" s="41" t="s">
        <v>6</v>
      </c>
      <c r="E499" s="204">
        <v>20000</v>
      </c>
      <c r="F499" s="256">
        <f t="shared" si="7"/>
        <v>32.798264272123703</v>
      </c>
      <c r="G499" s="295" t="s">
        <v>488</v>
      </c>
      <c r="H499" s="258"/>
      <c r="I499" s="38" t="s">
        <v>67</v>
      </c>
      <c r="J499" s="241" t="s">
        <v>21</v>
      </c>
      <c r="K499" s="243" t="s">
        <v>665</v>
      </c>
      <c r="L499" s="199">
        <v>609.78836666666666</v>
      </c>
      <c r="M499" s="186"/>
      <c r="N499" s="186"/>
      <c r="O499" s="186"/>
      <c r="P499" s="186"/>
    </row>
    <row r="500" spans="1:16" s="92" customFormat="1" ht="15.75" customHeight="1">
      <c r="A500" s="364">
        <v>45639</v>
      </c>
      <c r="B500" s="42" t="s">
        <v>487</v>
      </c>
      <c r="C500" s="37" t="s">
        <v>47</v>
      </c>
      <c r="D500" s="41" t="s">
        <v>6</v>
      </c>
      <c r="E500" s="204">
        <v>20000</v>
      </c>
      <c r="F500" s="256">
        <f t="shared" si="7"/>
        <v>32.798264272123703</v>
      </c>
      <c r="G500" s="295" t="s">
        <v>489</v>
      </c>
      <c r="H500" s="258"/>
      <c r="I500" s="38" t="s">
        <v>67</v>
      </c>
      <c r="J500" s="241" t="s">
        <v>21</v>
      </c>
      <c r="K500" s="243" t="s">
        <v>665</v>
      </c>
      <c r="L500" s="199">
        <v>609.78836666666666</v>
      </c>
      <c r="M500" s="186"/>
      <c r="N500" s="186"/>
      <c r="O500" s="186"/>
      <c r="P500" s="186"/>
    </row>
    <row r="501" spans="1:16" s="92" customFormat="1" ht="15.75" customHeight="1">
      <c r="A501" s="364">
        <v>45639</v>
      </c>
      <c r="B501" s="42" t="s">
        <v>487</v>
      </c>
      <c r="C501" s="37" t="s">
        <v>47</v>
      </c>
      <c r="D501" s="41" t="s">
        <v>6</v>
      </c>
      <c r="E501" s="204">
        <v>20000</v>
      </c>
      <c r="F501" s="256">
        <f t="shared" si="7"/>
        <v>32.798264272123703</v>
      </c>
      <c r="G501" s="295" t="s">
        <v>490</v>
      </c>
      <c r="H501" s="258"/>
      <c r="I501" s="38" t="s">
        <v>67</v>
      </c>
      <c r="J501" s="241" t="s">
        <v>21</v>
      </c>
      <c r="K501" s="243" t="s">
        <v>665</v>
      </c>
      <c r="L501" s="199">
        <v>609.78836666666666</v>
      </c>
      <c r="M501" s="186"/>
      <c r="N501" s="186"/>
      <c r="O501" s="186"/>
      <c r="P501" s="186"/>
    </row>
    <row r="502" spans="1:16" s="92" customFormat="1" ht="15.75" customHeight="1">
      <c r="A502" s="364">
        <v>45639</v>
      </c>
      <c r="B502" s="42" t="s">
        <v>487</v>
      </c>
      <c r="C502" s="37" t="s">
        <v>47</v>
      </c>
      <c r="D502" s="216" t="s">
        <v>6</v>
      </c>
      <c r="E502" s="204">
        <v>20000</v>
      </c>
      <c r="F502" s="256">
        <f t="shared" si="7"/>
        <v>32.798264272123703</v>
      </c>
      <c r="G502" s="295" t="s">
        <v>491</v>
      </c>
      <c r="H502" s="258"/>
      <c r="I502" s="38" t="s">
        <v>67</v>
      </c>
      <c r="J502" s="241" t="s">
        <v>21</v>
      </c>
      <c r="K502" s="243" t="s">
        <v>665</v>
      </c>
      <c r="L502" s="199">
        <v>609.78836666666666</v>
      </c>
      <c r="M502" s="186"/>
      <c r="N502" s="186"/>
      <c r="O502" s="186"/>
      <c r="P502" s="186"/>
    </row>
    <row r="503" spans="1:16" s="92" customFormat="1" ht="15.75" customHeight="1">
      <c r="A503" s="364">
        <v>45639</v>
      </c>
      <c r="B503" s="42" t="s">
        <v>487</v>
      </c>
      <c r="C503" s="37" t="s">
        <v>47</v>
      </c>
      <c r="D503" s="41" t="s">
        <v>6</v>
      </c>
      <c r="E503" s="204">
        <v>20000</v>
      </c>
      <c r="F503" s="256">
        <f t="shared" si="7"/>
        <v>32.798264272123703</v>
      </c>
      <c r="G503" s="295" t="s">
        <v>492</v>
      </c>
      <c r="H503" s="258"/>
      <c r="I503" s="38" t="s">
        <v>67</v>
      </c>
      <c r="J503" s="241" t="s">
        <v>21</v>
      </c>
      <c r="K503" s="243" t="s">
        <v>665</v>
      </c>
      <c r="L503" s="199">
        <v>609.78836666666666</v>
      </c>
      <c r="M503" s="186"/>
      <c r="N503" s="186"/>
      <c r="O503" s="186"/>
      <c r="P503" s="186"/>
    </row>
    <row r="504" spans="1:16" s="92" customFormat="1" ht="15.75" customHeight="1">
      <c r="A504" s="364">
        <v>45639</v>
      </c>
      <c r="B504" s="42" t="s">
        <v>487</v>
      </c>
      <c r="C504" s="37" t="s">
        <v>47</v>
      </c>
      <c r="D504" s="41" t="s">
        <v>6</v>
      </c>
      <c r="E504" s="204">
        <v>20000</v>
      </c>
      <c r="F504" s="256">
        <f t="shared" si="7"/>
        <v>32.798264272123703</v>
      </c>
      <c r="G504" s="295" t="s">
        <v>493</v>
      </c>
      <c r="H504" s="258"/>
      <c r="I504" s="38" t="s">
        <v>67</v>
      </c>
      <c r="J504" s="241" t="s">
        <v>21</v>
      </c>
      <c r="K504" s="243" t="s">
        <v>665</v>
      </c>
      <c r="L504" s="199">
        <v>609.78836666666666</v>
      </c>
      <c r="M504" s="186"/>
      <c r="N504" s="186"/>
      <c r="O504" s="186"/>
      <c r="P504" s="186"/>
    </row>
    <row r="505" spans="1:16" s="92" customFormat="1" ht="15.75" customHeight="1">
      <c r="A505" s="364">
        <v>45639</v>
      </c>
      <c r="B505" s="42" t="s">
        <v>487</v>
      </c>
      <c r="C505" s="37" t="s">
        <v>47</v>
      </c>
      <c r="D505" s="41" t="s">
        <v>6</v>
      </c>
      <c r="E505" s="204">
        <v>20000</v>
      </c>
      <c r="F505" s="256">
        <f t="shared" si="7"/>
        <v>32.798264272123703</v>
      </c>
      <c r="G505" s="295" t="s">
        <v>494</v>
      </c>
      <c r="H505" s="258"/>
      <c r="I505" s="38" t="s">
        <v>67</v>
      </c>
      <c r="J505" s="241" t="s">
        <v>21</v>
      </c>
      <c r="K505" s="243" t="s">
        <v>665</v>
      </c>
      <c r="L505" s="199">
        <v>609.78836666666666</v>
      </c>
      <c r="M505" s="186"/>
      <c r="N505" s="186"/>
      <c r="O505" s="186"/>
      <c r="P505" s="186"/>
    </row>
    <row r="506" spans="1:16" s="92" customFormat="1" ht="15.75" customHeight="1">
      <c r="A506" s="364">
        <v>45639</v>
      </c>
      <c r="B506" s="42" t="s">
        <v>487</v>
      </c>
      <c r="C506" s="37" t="s">
        <v>47</v>
      </c>
      <c r="D506" s="216" t="s">
        <v>6</v>
      </c>
      <c r="E506" s="204">
        <v>20000</v>
      </c>
      <c r="F506" s="256">
        <f t="shared" si="7"/>
        <v>32.798264272123703</v>
      </c>
      <c r="G506" s="295" t="s">
        <v>495</v>
      </c>
      <c r="H506" s="258"/>
      <c r="I506" s="38" t="s">
        <v>67</v>
      </c>
      <c r="J506" s="241" t="s">
        <v>21</v>
      </c>
      <c r="K506" s="243" t="s">
        <v>665</v>
      </c>
      <c r="L506" s="199">
        <v>609.78836666666666</v>
      </c>
      <c r="M506" s="186"/>
      <c r="N506" s="186"/>
      <c r="O506" s="186"/>
      <c r="P506" s="186"/>
    </row>
    <row r="507" spans="1:16" s="92" customFormat="1" ht="15.75" customHeight="1">
      <c r="A507" s="364">
        <v>45639</v>
      </c>
      <c r="B507" s="42" t="s">
        <v>487</v>
      </c>
      <c r="C507" s="37" t="s">
        <v>47</v>
      </c>
      <c r="D507" s="216" t="s">
        <v>6</v>
      </c>
      <c r="E507" s="204">
        <v>20000</v>
      </c>
      <c r="F507" s="256">
        <f t="shared" si="7"/>
        <v>32.798264272123703</v>
      </c>
      <c r="G507" s="295" t="s">
        <v>496</v>
      </c>
      <c r="H507" s="258"/>
      <c r="I507" s="38" t="s">
        <v>67</v>
      </c>
      <c r="J507" s="241" t="s">
        <v>21</v>
      </c>
      <c r="K507" s="243" t="s">
        <v>665</v>
      </c>
      <c r="L507" s="199">
        <v>609.78836666666666</v>
      </c>
      <c r="M507" s="186"/>
      <c r="N507" s="186"/>
      <c r="O507" s="186"/>
      <c r="P507" s="186"/>
    </row>
    <row r="508" spans="1:16" s="92" customFormat="1" ht="15.75" customHeight="1">
      <c r="A508" s="364">
        <v>45639</v>
      </c>
      <c r="B508" s="42" t="s">
        <v>487</v>
      </c>
      <c r="C508" s="37" t="s">
        <v>47</v>
      </c>
      <c r="D508" s="41" t="s">
        <v>6</v>
      </c>
      <c r="E508" s="204">
        <v>20000</v>
      </c>
      <c r="F508" s="256">
        <f t="shared" si="7"/>
        <v>32.798264272123703</v>
      </c>
      <c r="G508" s="295" t="s">
        <v>497</v>
      </c>
      <c r="H508" s="258"/>
      <c r="I508" s="38" t="s">
        <v>67</v>
      </c>
      <c r="J508" s="241" t="s">
        <v>21</v>
      </c>
      <c r="K508" s="243" t="s">
        <v>665</v>
      </c>
      <c r="L508" s="199">
        <v>609.78836666666666</v>
      </c>
      <c r="M508" s="186"/>
      <c r="N508" s="186"/>
      <c r="O508" s="186"/>
      <c r="P508" s="186"/>
    </row>
    <row r="509" spans="1:16" s="92" customFormat="1" ht="15.75" customHeight="1">
      <c r="A509" s="364">
        <v>45639</v>
      </c>
      <c r="B509" s="42" t="s">
        <v>487</v>
      </c>
      <c r="C509" s="37" t="s">
        <v>47</v>
      </c>
      <c r="D509" s="41" t="s">
        <v>6</v>
      </c>
      <c r="E509" s="204">
        <v>20000</v>
      </c>
      <c r="F509" s="256">
        <f t="shared" si="7"/>
        <v>32.798264272123703</v>
      </c>
      <c r="G509" s="349" t="s">
        <v>498</v>
      </c>
      <c r="H509" s="258"/>
      <c r="I509" s="38" t="s">
        <v>67</v>
      </c>
      <c r="J509" s="241" t="s">
        <v>21</v>
      </c>
      <c r="K509" s="243" t="s">
        <v>665</v>
      </c>
      <c r="L509" s="199">
        <v>609.78836666666666</v>
      </c>
    </row>
    <row r="510" spans="1:16" s="92" customFormat="1" ht="15.75" customHeight="1">
      <c r="A510" s="364">
        <v>45639</v>
      </c>
      <c r="B510" s="42" t="s">
        <v>487</v>
      </c>
      <c r="C510" s="37" t="s">
        <v>47</v>
      </c>
      <c r="D510" s="41" t="s">
        <v>6</v>
      </c>
      <c r="E510" s="204">
        <v>20000</v>
      </c>
      <c r="F510" s="256">
        <f t="shared" si="7"/>
        <v>32.798264272123703</v>
      </c>
      <c r="G510" s="349" t="s">
        <v>499</v>
      </c>
      <c r="H510" s="258"/>
      <c r="I510" s="38" t="s">
        <v>67</v>
      </c>
      <c r="J510" s="241" t="s">
        <v>21</v>
      </c>
      <c r="K510" s="243" t="s">
        <v>665</v>
      </c>
      <c r="L510" s="199">
        <v>609.78836666666666</v>
      </c>
    </row>
    <row r="511" spans="1:16" s="92" customFormat="1" ht="15.75" customHeight="1">
      <c r="A511" s="195">
        <v>45639</v>
      </c>
      <c r="B511" s="219" t="s">
        <v>528</v>
      </c>
      <c r="C511" s="37" t="s">
        <v>207</v>
      </c>
      <c r="D511" s="211" t="s">
        <v>9</v>
      </c>
      <c r="E511" s="204">
        <v>5000</v>
      </c>
      <c r="F511" s="256">
        <f t="shared" si="7"/>
        <v>8.1995660680309257</v>
      </c>
      <c r="G511" s="44" t="s">
        <v>120</v>
      </c>
      <c r="H511" s="178"/>
      <c r="I511" s="38" t="s">
        <v>14</v>
      </c>
      <c r="J511" s="241" t="s">
        <v>21</v>
      </c>
      <c r="K511" s="243" t="s">
        <v>665</v>
      </c>
      <c r="L511" s="199">
        <v>609.78836666666666</v>
      </c>
    </row>
    <row r="512" spans="1:16" s="92" customFormat="1" ht="15.75" customHeight="1">
      <c r="A512" s="195">
        <v>45639</v>
      </c>
      <c r="B512" s="219" t="s">
        <v>529</v>
      </c>
      <c r="C512" s="37" t="s">
        <v>47</v>
      </c>
      <c r="D512" s="211" t="s">
        <v>9</v>
      </c>
      <c r="E512" s="204">
        <v>2500</v>
      </c>
      <c r="F512" s="256">
        <f t="shared" si="7"/>
        <v>4.0997830340154628</v>
      </c>
      <c r="G512" s="44" t="s">
        <v>121</v>
      </c>
      <c r="H512" s="197"/>
      <c r="I512" s="38" t="s">
        <v>14</v>
      </c>
      <c r="J512" s="241" t="s">
        <v>21</v>
      </c>
      <c r="K512" s="243" t="s">
        <v>665</v>
      </c>
      <c r="L512" s="199">
        <v>609.78836666666666</v>
      </c>
    </row>
    <row r="513" spans="1:16" s="92" customFormat="1" ht="15.75" customHeight="1">
      <c r="A513" s="195">
        <v>45639</v>
      </c>
      <c r="B513" s="345" t="s">
        <v>225</v>
      </c>
      <c r="C513" s="383" t="s">
        <v>229</v>
      </c>
      <c r="D513" s="298" t="s">
        <v>9</v>
      </c>
      <c r="E513" s="204">
        <v>3000</v>
      </c>
      <c r="F513" s="256">
        <f t="shared" si="7"/>
        <v>4.9197396408185554</v>
      </c>
      <c r="G513" s="34" t="s">
        <v>228</v>
      </c>
      <c r="H513" s="294"/>
      <c r="I513" s="38" t="s">
        <v>206</v>
      </c>
      <c r="J513" s="241" t="s">
        <v>21</v>
      </c>
      <c r="K513" s="243" t="s">
        <v>665</v>
      </c>
      <c r="L513" s="199">
        <v>609.78836666666666</v>
      </c>
    </row>
    <row r="514" spans="1:16" s="92" customFormat="1" ht="15.75" customHeight="1">
      <c r="A514" s="195">
        <v>45639</v>
      </c>
      <c r="B514" s="219" t="s">
        <v>43</v>
      </c>
      <c r="C514" s="37" t="s">
        <v>53</v>
      </c>
      <c r="D514" s="295" t="s">
        <v>8</v>
      </c>
      <c r="E514" s="204">
        <v>2700</v>
      </c>
      <c r="F514" s="256">
        <f t="shared" ref="F514:F577" si="8">E514/L514</f>
        <v>4.4277656767366995</v>
      </c>
      <c r="G514" s="218" t="e">
        <f>#REF!</f>
        <v>#REF!</v>
      </c>
      <c r="H514" s="294"/>
      <c r="I514" s="38" t="e">
        <f>#REF!</f>
        <v>#REF!</v>
      </c>
      <c r="J514" s="241" t="s">
        <v>21</v>
      </c>
      <c r="K514" s="243" t="s">
        <v>665</v>
      </c>
      <c r="L514" s="199">
        <v>609.78836666666666</v>
      </c>
    </row>
    <row r="515" spans="1:16" s="92" customFormat="1" ht="15.75" customHeight="1">
      <c r="A515" s="308">
        <v>45639</v>
      </c>
      <c r="B515" s="42" t="s">
        <v>43</v>
      </c>
      <c r="C515" s="37" t="s">
        <v>53</v>
      </c>
      <c r="D515" s="41" t="s">
        <v>6</v>
      </c>
      <c r="E515" s="204">
        <v>2700</v>
      </c>
      <c r="F515" s="256">
        <f t="shared" si="8"/>
        <v>4.4277656767366995</v>
      </c>
      <c r="G515" s="349" t="s">
        <v>58</v>
      </c>
      <c r="H515" s="258"/>
      <c r="I515" s="38" t="s">
        <v>67</v>
      </c>
      <c r="J515" s="241" t="s">
        <v>21</v>
      </c>
      <c r="K515" s="243" t="s">
        <v>665</v>
      </c>
      <c r="L515" s="199">
        <v>609.78836666666666</v>
      </c>
    </row>
    <row r="516" spans="1:16" s="92" customFormat="1" ht="15.75" customHeight="1">
      <c r="A516" s="195">
        <v>45639</v>
      </c>
      <c r="B516" s="219" t="s">
        <v>43</v>
      </c>
      <c r="C516" s="37" t="s">
        <v>53</v>
      </c>
      <c r="D516" s="211" t="s">
        <v>6</v>
      </c>
      <c r="E516" s="204">
        <v>2000</v>
      </c>
      <c r="F516" s="256">
        <f t="shared" si="8"/>
        <v>3.2798264272123698</v>
      </c>
      <c r="G516" s="218" t="s">
        <v>110</v>
      </c>
      <c r="H516" s="318"/>
      <c r="I516" s="217" t="s">
        <v>11</v>
      </c>
      <c r="J516" s="241" t="s">
        <v>21</v>
      </c>
      <c r="K516" s="243" t="s">
        <v>665</v>
      </c>
      <c r="L516" s="199">
        <v>609.78836666666666</v>
      </c>
    </row>
    <row r="517" spans="1:16" s="92" customFormat="1" ht="15.75" customHeight="1">
      <c r="A517" s="195">
        <v>45639</v>
      </c>
      <c r="B517" s="219" t="s">
        <v>43</v>
      </c>
      <c r="C517" s="37" t="s">
        <v>53</v>
      </c>
      <c r="D517" s="211" t="s">
        <v>9</v>
      </c>
      <c r="E517" s="204">
        <v>3000</v>
      </c>
      <c r="F517" s="256">
        <f t="shared" si="8"/>
        <v>4.9197396408185554</v>
      </c>
      <c r="G517" s="44" t="s">
        <v>55</v>
      </c>
      <c r="H517" s="197"/>
      <c r="I517" s="38" t="s">
        <v>14</v>
      </c>
      <c r="J517" s="241" t="s">
        <v>21</v>
      </c>
      <c r="K517" s="243" t="s">
        <v>665</v>
      </c>
      <c r="L517" s="199">
        <v>609.78836666666666</v>
      </c>
    </row>
    <row r="518" spans="1:16" s="92" customFormat="1" ht="15.75" customHeight="1">
      <c r="A518" s="195">
        <v>45639</v>
      </c>
      <c r="B518" s="281" t="s">
        <v>43</v>
      </c>
      <c r="C518" s="383" t="s">
        <v>53</v>
      </c>
      <c r="D518" s="298" t="s">
        <v>9</v>
      </c>
      <c r="E518" s="204">
        <v>2000</v>
      </c>
      <c r="F518" s="256">
        <f t="shared" si="8"/>
        <v>3.2798264272123698</v>
      </c>
      <c r="G518" s="34" t="s">
        <v>228</v>
      </c>
      <c r="H518" s="294"/>
      <c r="I518" s="38" t="s">
        <v>206</v>
      </c>
      <c r="J518" s="241" t="s">
        <v>21</v>
      </c>
      <c r="K518" s="243" t="s">
        <v>665</v>
      </c>
      <c r="L518" s="199">
        <v>609.78836666666666</v>
      </c>
    </row>
    <row r="519" spans="1:16" s="92" customFormat="1" ht="15.75" customHeight="1">
      <c r="A519" s="195">
        <v>45639</v>
      </c>
      <c r="B519" s="39" t="s">
        <v>43</v>
      </c>
      <c r="C519" s="37" t="s">
        <v>53</v>
      </c>
      <c r="D519" s="211" t="s">
        <v>109</v>
      </c>
      <c r="E519" s="204">
        <v>2400</v>
      </c>
      <c r="F519" s="256">
        <f t="shared" si="8"/>
        <v>3.9357917126548441</v>
      </c>
      <c r="G519" s="44" t="s">
        <v>56</v>
      </c>
      <c r="H519" s="320"/>
      <c r="I519" s="84" t="s">
        <v>42</v>
      </c>
      <c r="J519" s="241" t="s">
        <v>21</v>
      </c>
      <c r="K519" s="243" t="s">
        <v>665</v>
      </c>
      <c r="L519" s="199">
        <v>609.78836666666666</v>
      </c>
    </row>
    <row r="520" spans="1:16" s="92" customFormat="1" ht="15.75" customHeight="1">
      <c r="A520" s="195">
        <v>45639</v>
      </c>
      <c r="B520" s="219" t="s">
        <v>546</v>
      </c>
      <c r="C520" s="37" t="s">
        <v>53</v>
      </c>
      <c r="D520" s="211" t="s">
        <v>5</v>
      </c>
      <c r="E520" s="204">
        <v>1500</v>
      </c>
      <c r="F520" s="256">
        <f t="shared" si="8"/>
        <v>2.4598698204092777</v>
      </c>
      <c r="G520" s="218" t="s">
        <v>256</v>
      </c>
      <c r="H520" s="218">
        <v>5</v>
      </c>
      <c r="I520" s="81" t="s">
        <v>24</v>
      </c>
      <c r="J520" s="241" t="s">
        <v>21</v>
      </c>
      <c r="K520" s="243" t="s">
        <v>665</v>
      </c>
      <c r="L520" s="199">
        <v>609.78836666666666</v>
      </c>
      <c r="M520" s="186"/>
      <c r="N520" s="186"/>
      <c r="O520" s="186"/>
      <c r="P520" s="186"/>
    </row>
    <row r="521" spans="1:16" s="92" customFormat="1" ht="15.75" customHeight="1">
      <c r="A521" s="195">
        <v>45639</v>
      </c>
      <c r="B521" s="219" t="s">
        <v>547</v>
      </c>
      <c r="C521" s="37" t="s">
        <v>53</v>
      </c>
      <c r="D521" s="211" t="s">
        <v>5</v>
      </c>
      <c r="E521" s="204">
        <v>1500</v>
      </c>
      <c r="F521" s="256">
        <f t="shared" si="8"/>
        <v>2.4598698204092777</v>
      </c>
      <c r="G521" s="218" t="s">
        <v>256</v>
      </c>
      <c r="H521" s="218">
        <v>5</v>
      </c>
      <c r="I521" s="81" t="s">
        <v>24</v>
      </c>
      <c r="J521" s="241" t="s">
        <v>21</v>
      </c>
      <c r="K521" s="243" t="s">
        <v>665</v>
      </c>
      <c r="L521" s="199">
        <v>609.78836666666666</v>
      </c>
      <c r="M521" s="186"/>
      <c r="N521" s="186"/>
      <c r="O521" s="186"/>
      <c r="P521" s="186"/>
    </row>
    <row r="522" spans="1:16" s="92" customFormat="1" ht="15.75" customHeight="1">
      <c r="A522" s="195">
        <v>45639</v>
      </c>
      <c r="B522" s="219" t="s">
        <v>43</v>
      </c>
      <c r="C522" s="37" t="s">
        <v>53</v>
      </c>
      <c r="D522" s="211" t="s">
        <v>5</v>
      </c>
      <c r="E522" s="204">
        <v>2000</v>
      </c>
      <c r="F522" s="256">
        <f t="shared" si="8"/>
        <v>3.2798264272123698</v>
      </c>
      <c r="G522" s="218" t="s">
        <v>256</v>
      </c>
      <c r="H522" s="218">
        <v>5</v>
      </c>
      <c r="I522" s="81" t="s">
        <v>24</v>
      </c>
      <c r="J522" s="241" t="s">
        <v>21</v>
      </c>
      <c r="K522" s="243" t="s">
        <v>665</v>
      </c>
      <c r="L522" s="199">
        <v>609.78836666666666</v>
      </c>
      <c r="M522" s="186"/>
      <c r="N522" s="186"/>
      <c r="O522" s="186"/>
      <c r="P522" s="186"/>
    </row>
    <row r="523" spans="1:16" s="92" customFormat="1" ht="15.75" customHeight="1">
      <c r="A523" s="195">
        <v>45639</v>
      </c>
      <c r="B523" s="219" t="s">
        <v>44</v>
      </c>
      <c r="C523" s="37" t="s">
        <v>66</v>
      </c>
      <c r="D523" s="211" t="s">
        <v>5</v>
      </c>
      <c r="E523" s="204">
        <v>5000</v>
      </c>
      <c r="F523" s="256">
        <f t="shared" si="8"/>
        <v>8.1995660680309257</v>
      </c>
      <c r="G523" s="218" t="s">
        <v>256</v>
      </c>
      <c r="H523" s="218">
        <v>5</v>
      </c>
      <c r="I523" s="81" t="s">
        <v>24</v>
      </c>
      <c r="J523" s="241" t="s">
        <v>21</v>
      </c>
      <c r="K523" s="243" t="s">
        <v>665</v>
      </c>
      <c r="L523" s="199">
        <v>609.78836666666666</v>
      </c>
      <c r="M523" s="186"/>
      <c r="N523" s="186"/>
      <c r="O523" s="186"/>
      <c r="P523" s="186"/>
    </row>
    <row r="524" spans="1:16" s="92" customFormat="1" ht="15.75" customHeight="1">
      <c r="A524" s="195">
        <v>45639</v>
      </c>
      <c r="B524" s="219" t="s">
        <v>45</v>
      </c>
      <c r="C524" s="37" t="s">
        <v>66</v>
      </c>
      <c r="D524" s="211" t="s">
        <v>5</v>
      </c>
      <c r="E524" s="204">
        <v>10000</v>
      </c>
      <c r="F524" s="256">
        <f t="shared" si="8"/>
        <v>16.399132136061851</v>
      </c>
      <c r="G524" s="218" t="s">
        <v>545</v>
      </c>
      <c r="H524" s="218">
        <v>5</v>
      </c>
      <c r="I524" s="81" t="s">
        <v>24</v>
      </c>
      <c r="J524" s="241" t="s">
        <v>21</v>
      </c>
      <c r="K524" s="243" t="s">
        <v>665</v>
      </c>
      <c r="L524" s="199">
        <v>609.78836666666666</v>
      </c>
      <c r="M524" s="186"/>
      <c r="N524" s="186"/>
      <c r="O524" s="186"/>
      <c r="P524" s="186"/>
    </row>
    <row r="525" spans="1:16" s="92" customFormat="1" ht="15.75" customHeight="1">
      <c r="A525" s="195">
        <v>45639</v>
      </c>
      <c r="B525" s="219" t="s">
        <v>631</v>
      </c>
      <c r="C525" s="37" t="s">
        <v>214</v>
      </c>
      <c r="D525" s="211" t="s">
        <v>5</v>
      </c>
      <c r="E525" s="204">
        <v>2200</v>
      </c>
      <c r="F525" s="256">
        <f t="shared" si="8"/>
        <v>3.6078090699336069</v>
      </c>
      <c r="G525" s="218" t="s">
        <v>256</v>
      </c>
      <c r="H525" s="218">
        <v>5</v>
      </c>
      <c r="I525" s="81" t="s">
        <v>24</v>
      </c>
      <c r="J525" s="241" t="s">
        <v>21</v>
      </c>
      <c r="K525" s="243" t="s">
        <v>665</v>
      </c>
      <c r="L525" s="199">
        <v>609.78836666666666</v>
      </c>
      <c r="M525" s="186"/>
      <c r="N525" s="186"/>
      <c r="O525" s="186"/>
      <c r="P525" s="186"/>
    </row>
    <row r="526" spans="1:16" s="92" customFormat="1" ht="15.75" customHeight="1">
      <c r="A526" s="195">
        <v>45639</v>
      </c>
      <c r="B526" s="219" t="s">
        <v>43</v>
      </c>
      <c r="C526" s="37" t="s">
        <v>53</v>
      </c>
      <c r="D526" s="211" t="s">
        <v>6</v>
      </c>
      <c r="E526" s="204">
        <v>2000</v>
      </c>
      <c r="F526" s="256">
        <f t="shared" si="8"/>
        <v>3.2798264272123698</v>
      </c>
      <c r="G526" s="218" t="s">
        <v>82</v>
      </c>
      <c r="H526" s="197"/>
      <c r="I526" s="217" t="s">
        <v>54</v>
      </c>
      <c r="J526" s="241" t="s">
        <v>21</v>
      </c>
      <c r="K526" s="243" t="s">
        <v>665</v>
      </c>
      <c r="L526" s="199">
        <v>609.78836666666666</v>
      </c>
      <c r="M526" s="186"/>
      <c r="N526" s="186"/>
      <c r="O526" s="186"/>
      <c r="P526" s="186"/>
    </row>
    <row r="527" spans="1:16" s="92" customFormat="1" ht="15.75" customHeight="1">
      <c r="A527" s="195">
        <v>45639</v>
      </c>
      <c r="B527" s="39" t="s">
        <v>43</v>
      </c>
      <c r="C527" s="37" t="s">
        <v>53</v>
      </c>
      <c r="D527" s="211" t="s">
        <v>5</v>
      </c>
      <c r="E527" s="204">
        <v>2800</v>
      </c>
      <c r="F527" s="256">
        <f t="shared" si="8"/>
        <v>4.5917569980973179</v>
      </c>
      <c r="G527" s="34" t="s">
        <v>92</v>
      </c>
      <c r="H527" s="292"/>
      <c r="I527" s="38" t="s">
        <v>91</v>
      </c>
      <c r="J527" s="241" t="s">
        <v>21</v>
      </c>
      <c r="K527" s="243" t="s">
        <v>665</v>
      </c>
      <c r="L527" s="199">
        <v>609.78836666666666</v>
      </c>
      <c r="M527" s="186"/>
      <c r="N527" s="186"/>
      <c r="O527" s="186"/>
      <c r="P527" s="186"/>
    </row>
    <row r="528" spans="1:16" s="92" customFormat="1" ht="15.75" customHeight="1">
      <c r="A528" s="195">
        <v>45639</v>
      </c>
      <c r="B528" s="219" t="s">
        <v>43</v>
      </c>
      <c r="C528" s="37" t="s">
        <v>53</v>
      </c>
      <c r="D528" s="211" t="s">
        <v>6</v>
      </c>
      <c r="E528" s="204">
        <v>5200</v>
      </c>
      <c r="F528" s="256">
        <f t="shared" si="8"/>
        <v>8.5275487107521624</v>
      </c>
      <c r="G528" s="218" t="s">
        <v>230</v>
      </c>
      <c r="H528" s="197"/>
      <c r="I528" s="38" t="s">
        <v>208</v>
      </c>
      <c r="J528" s="241" t="s">
        <v>21</v>
      </c>
      <c r="K528" s="243" t="s">
        <v>665</v>
      </c>
      <c r="L528" s="199">
        <v>609.78836666666666</v>
      </c>
      <c r="M528" s="186"/>
      <c r="N528" s="186"/>
      <c r="O528" s="186"/>
      <c r="P528" s="186"/>
    </row>
    <row r="529" spans="1:16" s="92" customFormat="1" ht="15.75" customHeight="1">
      <c r="A529" s="195">
        <v>45639</v>
      </c>
      <c r="B529" s="39" t="s">
        <v>43</v>
      </c>
      <c r="C529" s="37" t="s">
        <v>53</v>
      </c>
      <c r="D529" s="211" t="s">
        <v>5</v>
      </c>
      <c r="E529" s="204">
        <v>1800</v>
      </c>
      <c r="F529" s="256">
        <f t="shared" si="8"/>
        <v>2.9518437844911332</v>
      </c>
      <c r="G529" s="34" t="s">
        <v>242</v>
      </c>
      <c r="H529" s="89">
        <v>7</v>
      </c>
      <c r="I529" s="38" t="s">
        <v>220</v>
      </c>
      <c r="J529" s="241" t="s">
        <v>21</v>
      </c>
      <c r="K529" s="243" t="s">
        <v>665</v>
      </c>
      <c r="L529" s="199">
        <v>609.78836666666666</v>
      </c>
      <c r="M529" s="186"/>
      <c r="N529" s="186"/>
      <c r="O529" s="186"/>
      <c r="P529" s="186"/>
    </row>
    <row r="530" spans="1:16" s="92" customFormat="1" ht="15.75" customHeight="1">
      <c r="A530" s="195">
        <v>45639</v>
      </c>
      <c r="B530" s="39" t="s">
        <v>43</v>
      </c>
      <c r="C530" s="37" t="s">
        <v>53</v>
      </c>
      <c r="D530" s="211" t="s">
        <v>5</v>
      </c>
      <c r="E530" s="204">
        <v>1500</v>
      </c>
      <c r="F530" s="256">
        <f t="shared" si="8"/>
        <v>2.4598698204092777</v>
      </c>
      <c r="G530" s="34" t="s">
        <v>481</v>
      </c>
      <c r="H530" s="34">
        <v>5</v>
      </c>
      <c r="I530" s="38" t="s">
        <v>238</v>
      </c>
      <c r="J530" s="241" t="s">
        <v>21</v>
      </c>
      <c r="K530" s="243" t="s">
        <v>665</v>
      </c>
      <c r="L530" s="199">
        <v>609.78836666666666</v>
      </c>
      <c r="M530" s="186"/>
      <c r="N530" s="186"/>
      <c r="O530" s="186"/>
      <c r="P530" s="186"/>
    </row>
    <row r="531" spans="1:16" s="92" customFormat="1" ht="15.75" customHeight="1">
      <c r="A531" s="195">
        <v>45639</v>
      </c>
      <c r="B531" s="39" t="s">
        <v>44</v>
      </c>
      <c r="C531" s="37" t="s">
        <v>66</v>
      </c>
      <c r="D531" s="211" t="s">
        <v>5</v>
      </c>
      <c r="E531" s="204">
        <v>3000</v>
      </c>
      <c r="F531" s="256">
        <f t="shared" si="8"/>
        <v>4.9197396408185554</v>
      </c>
      <c r="G531" s="34" t="s">
        <v>481</v>
      </c>
      <c r="H531" s="34">
        <v>5</v>
      </c>
      <c r="I531" s="38" t="s">
        <v>238</v>
      </c>
      <c r="J531" s="241" t="s">
        <v>21</v>
      </c>
      <c r="K531" s="243" t="s">
        <v>665</v>
      </c>
      <c r="L531" s="199">
        <v>609.78836666666666</v>
      </c>
      <c r="M531" s="186"/>
      <c r="N531" s="186"/>
      <c r="O531" s="186"/>
      <c r="P531" s="186"/>
    </row>
    <row r="532" spans="1:16" s="92" customFormat="1" ht="15.75" customHeight="1">
      <c r="A532" s="195">
        <v>45639</v>
      </c>
      <c r="B532" s="39" t="s">
        <v>45</v>
      </c>
      <c r="C532" s="37" t="s">
        <v>66</v>
      </c>
      <c r="D532" s="211" t="s">
        <v>5</v>
      </c>
      <c r="E532" s="204">
        <v>10000</v>
      </c>
      <c r="F532" s="256">
        <f t="shared" si="8"/>
        <v>16.399132136061851</v>
      </c>
      <c r="G532" s="34" t="s">
        <v>482</v>
      </c>
      <c r="H532" s="34">
        <v>5</v>
      </c>
      <c r="I532" s="38" t="s">
        <v>238</v>
      </c>
      <c r="J532" s="241" t="s">
        <v>21</v>
      </c>
      <c r="K532" s="243" t="s">
        <v>665</v>
      </c>
      <c r="L532" s="199">
        <v>609.78836666666666</v>
      </c>
      <c r="M532" s="186"/>
      <c r="N532" s="186"/>
      <c r="O532" s="186"/>
      <c r="P532" s="186"/>
    </row>
    <row r="533" spans="1:16" s="92" customFormat="1" ht="15.75" customHeight="1">
      <c r="A533" s="195">
        <v>45639</v>
      </c>
      <c r="B533" s="39" t="s">
        <v>631</v>
      </c>
      <c r="C533" s="37" t="s">
        <v>214</v>
      </c>
      <c r="D533" s="211" t="s">
        <v>5</v>
      </c>
      <c r="E533" s="204">
        <v>1500</v>
      </c>
      <c r="F533" s="256">
        <f t="shared" si="8"/>
        <v>2.4598698204092777</v>
      </c>
      <c r="G533" s="34" t="s">
        <v>481</v>
      </c>
      <c r="H533" s="34">
        <v>5</v>
      </c>
      <c r="I533" s="38" t="s">
        <v>238</v>
      </c>
      <c r="J533" s="241" t="s">
        <v>21</v>
      </c>
      <c r="K533" s="243" t="s">
        <v>665</v>
      </c>
      <c r="L533" s="199">
        <v>609.78836666666666</v>
      </c>
      <c r="M533" s="186"/>
      <c r="N533" s="186"/>
      <c r="O533" s="186"/>
      <c r="P533" s="186"/>
    </row>
    <row r="534" spans="1:16" s="92" customFormat="1" ht="15.75" customHeight="1">
      <c r="A534" s="195">
        <v>45639</v>
      </c>
      <c r="B534" s="339" t="s">
        <v>43</v>
      </c>
      <c r="C534" s="348" t="s">
        <v>53</v>
      </c>
      <c r="D534" s="41" t="s">
        <v>7</v>
      </c>
      <c r="E534" s="204">
        <v>3000</v>
      </c>
      <c r="F534" s="256">
        <f t="shared" si="8"/>
        <v>4.9197396408185554</v>
      </c>
      <c r="G534" s="44" t="s">
        <v>616</v>
      </c>
      <c r="H534" s="265"/>
      <c r="I534" s="84" t="s">
        <v>13</v>
      </c>
      <c r="J534" s="241" t="s">
        <v>21</v>
      </c>
      <c r="K534" s="243" t="s">
        <v>665</v>
      </c>
      <c r="L534" s="199">
        <v>609.78836666666666</v>
      </c>
      <c r="M534" s="186"/>
      <c r="N534" s="186"/>
      <c r="O534" s="186"/>
      <c r="P534" s="186"/>
    </row>
    <row r="535" spans="1:16" s="92" customFormat="1" ht="15.75" customHeight="1">
      <c r="A535" s="195">
        <v>45640</v>
      </c>
      <c r="B535" s="174" t="s">
        <v>17</v>
      </c>
      <c r="C535" s="37" t="s">
        <v>38</v>
      </c>
      <c r="D535" s="224" t="s">
        <v>8</v>
      </c>
      <c r="E535" s="204">
        <v>5000</v>
      </c>
      <c r="F535" s="256">
        <f t="shared" si="8"/>
        <v>8.1995660680309257</v>
      </c>
      <c r="G535" s="44" t="s">
        <v>377</v>
      </c>
      <c r="H535" s="321"/>
      <c r="I535" s="177" t="s">
        <v>16</v>
      </c>
      <c r="J535" s="241" t="s">
        <v>21</v>
      </c>
      <c r="K535" s="243" t="s">
        <v>665</v>
      </c>
      <c r="L535" s="199">
        <v>609.78836666666666</v>
      </c>
      <c r="M535" s="186"/>
      <c r="N535" s="186"/>
      <c r="O535" s="186"/>
      <c r="P535" s="186"/>
    </row>
    <row r="536" spans="1:16" s="92" customFormat="1" ht="15.75" customHeight="1">
      <c r="A536" s="195">
        <v>45640</v>
      </c>
      <c r="B536" s="174" t="s">
        <v>17</v>
      </c>
      <c r="C536" s="37" t="s">
        <v>38</v>
      </c>
      <c r="D536" s="224" t="s">
        <v>6</v>
      </c>
      <c r="E536" s="204">
        <v>5000</v>
      </c>
      <c r="F536" s="256">
        <f t="shared" si="8"/>
        <v>8.1995660680309257</v>
      </c>
      <c r="G536" s="44" t="s">
        <v>378</v>
      </c>
      <c r="H536" s="318"/>
      <c r="I536" s="38" t="s">
        <v>67</v>
      </c>
      <c r="J536" s="241" t="s">
        <v>21</v>
      </c>
      <c r="K536" s="243" t="s">
        <v>665</v>
      </c>
      <c r="L536" s="199">
        <v>609.78836666666666</v>
      </c>
      <c r="M536" s="186"/>
      <c r="N536" s="186"/>
      <c r="O536" s="186"/>
      <c r="P536" s="186"/>
    </row>
    <row r="537" spans="1:16" s="92" customFormat="1" ht="15.75" customHeight="1">
      <c r="A537" s="195">
        <v>45640</v>
      </c>
      <c r="B537" s="367" t="s">
        <v>17</v>
      </c>
      <c r="C537" s="37" t="s">
        <v>38</v>
      </c>
      <c r="D537" s="211" t="s">
        <v>5</v>
      </c>
      <c r="E537" s="204">
        <v>5000</v>
      </c>
      <c r="F537" s="256">
        <f t="shared" si="8"/>
        <v>8.1995660680309257</v>
      </c>
      <c r="G537" s="44" t="s">
        <v>379</v>
      </c>
      <c r="H537" s="318"/>
      <c r="I537" s="177" t="s">
        <v>42</v>
      </c>
      <c r="J537" s="241" t="s">
        <v>21</v>
      </c>
      <c r="K537" s="243" t="s">
        <v>665</v>
      </c>
      <c r="L537" s="199">
        <v>609.78836666666666</v>
      </c>
      <c r="M537" s="186"/>
      <c r="N537" s="186"/>
      <c r="O537" s="186"/>
      <c r="P537" s="186"/>
    </row>
    <row r="538" spans="1:16" s="92" customFormat="1" ht="15.75" customHeight="1">
      <c r="A538" s="195">
        <v>45640</v>
      </c>
      <c r="B538" s="174" t="s">
        <v>17</v>
      </c>
      <c r="C538" s="37" t="s">
        <v>38</v>
      </c>
      <c r="D538" s="211" t="s">
        <v>5</v>
      </c>
      <c r="E538" s="204">
        <v>5000</v>
      </c>
      <c r="F538" s="256">
        <f t="shared" si="8"/>
        <v>8.1995660680309257</v>
      </c>
      <c r="G538" s="44" t="s">
        <v>380</v>
      </c>
      <c r="H538" s="318"/>
      <c r="I538" s="177" t="s">
        <v>24</v>
      </c>
      <c r="J538" s="241" t="s">
        <v>21</v>
      </c>
      <c r="K538" s="243" t="s">
        <v>665</v>
      </c>
      <c r="L538" s="199">
        <v>609.78836666666666</v>
      </c>
      <c r="M538" s="186"/>
      <c r="N538" s="186"/>
      <c r="O538" s="186"/>
      <c r="P538" s="186"/>
    </row>
    <row r="539" spans="1:16" s="92" customFormat="1" ht="15.75" customHeight="1">
      <c r="A539" s="195">
        <v>45640</v>
      </c>
      <c r="B539" s="174" t="s">
        <v>17</v>
      </c>
      <c r="C539" s="37" t="s">
        <v>38</v>
      </c>
      <c r="D539" s="224" t="s">
        <v>7</v>
      </c>
      <c r="E539" s="204">
        <v>2500</v>
      </c>
      <c r="F539" s="256">
        <f t="shared" si="8"/>
        <v>4.0997830340154628</v>
      </c>
      <c r="G539" s="44" t="s">
        <v>381</v>
      </c>
      <c r="H539" s="318"/>
      <c r="I539" s="177" t="s">
        <v>13</v>
      </c>
      <c r="J539" s="241" t="s">
        <v>21</v>
      </c>
      <c r="K539" s="243" t="s">
        <v>665</v>
      </c>
      <c r="L539" s="199">
        <v>609.78836666666666</v>
      </c>
      <c r="M539" s="186"/>
      <c r="N539" s="186"/>
      <c r="O539" s="186"/>
      <c r="P539" s="186"/>
    </row>
    <row r="540" spans="1:16" s="263" customFormat="1" ht="15.75" customHeight="1">
      <c r="A540" s="195">
        <v>45640</v>
      </c>
      <c r="B540" s="367" t="s">
        <v>17</v>
      </c>
      <c r="C540" s="37" t="s">
        <v>38</v>
      </c>
      <c r="D540" s="224" t="s">
        <v>9</v>
      </c>
      <c r="E540" s="204">
        <v>2500</v>
      </c>
      <c r="F540" s="256">
        <f t="shared" si="8"/>
        <v>4.0997830340154628</v>
      </c>
      <c r="G540" s="44" t="s">
        <v>382</v>
      </c>
      <c r="H540" s="318"/>
      <c r="I540" s="177" t="s">
        <v>14</v>
      </c>
      <c r="J540" s="241" t="s">
        <v>21</v>
      </c>
      <c r="K540" s="243" t="s">
        <v>665</v>
      </c>
      <c r="L540" s="199">
        <v>609.78836666666666</v>
      </c>
      <c r="M540" s="312"/>
      <c r="N540" s="312"/>
      <c r="O540" s="312"/>
      <c r="P540" s="312"/>
    </row>
    <row r="541" spans="1:16" s="92" customFormat="1" ht="15.75" customHeight="1">
      <c r="A541" s="195">
        <v>45640</v>
      </c>
      <c r="B541" s="219" t="s">
        <v>43</v>
      </c>
      <c r="C541" s="37" t="s">
        <v>53</v>
      </c>
      <c r="D541" s="295" t="s">
        <v>8</v>
      </c>
      <c r="E541" s="204">
        <v>2700</v>
      </c>
      <c r="F541" s="256">
        <f t="shared" si="8"/>
        <v>4.4277656767366995</v>
      </c>
      <c r="G541" s="218" t="e">
        <f>#REF!</f>
        <v>#REF!</v>
      </c>
      <c r="H541" s="294"/>
      <c r="I541" s="38" t="e">
        <f>#REF!</f>
        <v>#REF!</v>
      </c>
      <c r="J541" s="241" t="s">
        <v>21</v>
      </c>
      <c r="K541" s="243" t="s">
        <v>665</v>
      </c>
      <c r="L541" s="199">
        <v>609.78836666666666</v>
      </c>
      <c r="M541" s="186"/>
      <c r="N541" s="186"/>
      <c r="O541" s="186"/>
      <c r="P541" s="186"/>
    </row>
    <row r="542" spans="1:16" s="92" customFormat="1" ht="15.75" customHeight="1">
      <c r="A542" s="195">
        <v>45640</v>
      </c>
      <c r="B542" s="219" t="s">
        <v>43</v>
      </c>
      <c r="C542" s="37" t="s">
        <v>53</v>
      </c>
      <c r="D542" s="211" t="s">
        <v>6</v>
      </c>
      <c r="E542" s="204">
        <v>1900</v>
      </c>
      <c r="F542" s="256">
        <f t="shared" si="8"/>
        <v>3.1158351058517515</v>
      </c>
      <c r="G542" s="218" t="s">
        <v>110</v>
      </c>
      <c r="H542" s="294"/>
      <c r="I542" s="217" t="s">
        <v>11</v>
      </c>
      <c r="J542" s="241" t="s">
        <v>21</v>
      </c>
      <c r="K542" s="243" t="s">
        <v>665</v>
      </c>
      <c r="L542" s="199">
        <v>609.78836666666666</v>
      </c>
      <c r="M542" s="186"/>
      <c r="N542" s="186"/>
      <c r="O542" s="186"/>
      <c r="P542" s="186"/>
    </row>
    <row r="543" spans="1:16" s="92" customFormat="1" ht="15.75" customHeight="1">
      <c r="A543" s="195">
        <v>45640</v>
      </c>
      <c r="B543" s="283" t="s">
        <v>43</v>
      </c>
      <c r="C543" s="37" t="s">
        <v>53</v>
      </c>
      <c r="D543" s="211" t="s">
        <v>9</v>
      </c>
      <c r="E543" s="204">
        <v>3000</v>
      </c>
      <c r="F543" s="256">
        <f t="shared" si="8"/>
        <v>4.9197396408185554</v>
      </c>
      <c r="G543" s="44" t="s">
        <v>55</v>
      </c>
      <c r="H543" s="197"/>
      <c r="I543" s="38" t="s">
        <v>14</v>
      </c>
      <c r="J543" s="241" t="s">
        <v>21</v>
      </c>
      <c r="K543" s="243" t="s">
        <v>665</v>
      </c>
      <c r="L543" s="199">
        <v>609.78836666666666</v>
      </c>
      <c r="M543" s="186"/>
      <c r="N543" s="186"/>
      <c r="O543" s="186"/>
      <c r="P543" s="186"/>
    </row>
    <row r="544" spans="1:16" s="92" customFormat="1" ht="15.75" customHeight="1">
      <c r="A544" s="195">
        <v>45640</v>
      </c>
      <c r="B544" s="281" t="s">
        <v>43</v>
      </c>
      <c r="C544" s="383" t="s">
        <v>53</v>
      </c>
      <c r="D544" s="298" t="s">
        <v>9</v>
      </c>
      <c r="E544" s="204">
        <v>2000</v>
      </c>
      <c r="F544" s="256">
        <f t="shared" si="8"/>
        <v>3.2798264272123698</v>
      </c>
      <c r="G544" s="34" t="s">
        <v>228</v>
      </c>
      <c r="H544" s="294"/>
      <c r="I544" s="38" t="s">
        <v>206</v>
      </c>
      <c r="J544" s="241" t="s">
        <v>21</v>
      </c>
      <c r="K544" s="243" t="s">
        <v>665</v>
      </c>
      <c r="L544" s="199">
        <v>609.78836666666666</v>
      </c>
      <c r="M544" s="186"/>
      <c r="N544" s="186"/>
      <c r="O544" s="186"/>
      <c r="P544" s="186"/>
    </row>
    <row r="545" spans="1:16" s="92" customFormat="1" ht="15.75" customHeight="1">
      <c r="A545" s="195">
        <v>45640</v>
      </c>
      <c r="B545" s="39" t="s">
        <v>43</v>
      </c>
      <c r="C545" s="37" t="s">
        <v>53</v>
      </c>
      <c r="D545" s="211" t="s">
        <v>109</v>
      </c>
      <c r="E545" s="204">
        <v>2400</v>
      </c>
      <c r="F545" s="256">
        <f t="shared" si="8"/>
        <v>3.9357917126548441</v>
      </c>
      <c r="G545" s="44" t="s">
        <v>56</v>
      </c>
      <c r="H545" s="197"/>
      <c r="I545" s="84" t="s">
        <v>42</v>
      </c>
      <c r="J545" s="241" t="s">
        <v>21</v>
      </c>
      <c r="K545" s="243" t="s">
        <v>665</v>
      </c>
      <c r="L545" s="199">
        <v>609.78836666666666</v>
      </c>
      <c r="M545" s="186"/>
      <c r="N545" s="186"/>
      <c r="O545" s="186"/>
      <c r="P545" s="186"/>
    </row>
    <row r="546" spans="1:16" s="92" customFormat="1" ht="15.75" customHeight="1">
      <c r="A546" s="195">
        <v>45640</v>
      </c>
      <c r="B546" s="219" t="s">
        <v>548</v>
      </c>
      <c r="C546" s="37" t="s">
        <v>53</v>
      </c>
      <c r="D546" s="211" t="s">
        <v>5</v>
      </c>
      <c r="E546" s="204">
        <v>4000</v>
      </c>
      <c r="F546" s="256">
        <f t="shared" si="8"/>
        <v>6.5596528544247397</v>
      </c>
      <c r="G546" s="218" t="s">
        <v>256</v>
      </c>
      <c r="H546" s="218">
        <v>5</v>
      </c>
      <c r="I546" s="81" t="s">
        <v>24</v>
      </c>
      <c r="J546" s="241" t="s">
        <v>21</v>
      </c>
      <c r="K546" s="243" t="s">
        <v>665</v>
      </c>
      <c r="L546" s="199">
        <v>609.78836666666666</v>
      </c>
      <c r="M546" s="186"/>
      <c r="N546" s="186"/>
      <c r="O546" s="186"/>
      <c r="P546" s="186"/>
    </row>
    <row r="547" spans="1:16" s="92" customFormat="1" ht="15.75" customHeight="1">
      <c r="A547" s="195">
        <v>45640</v>
      </c>
      <c r="B547" s="219" t="s">
        <v>549</v>
      </c>
      <c r="C547" s="37" t="s">
        <v>53</v>
      </c>
      <c r="D547" s="211" t="s">
        <v>5</v>
      </c>
      <c r="E547" s="204">
        <v>2000</v>
      </c>
      <c r="F547" s="256">
        <f t="shared" si="8"/>
        <v>3.2798264272123698</v>
      </c>
      <c r="G547" s="218" t="s">
        <v>256</v>
      </c>
      <c r="H547" s="218">
        <v>5</v>
      </c>
      <c r="I547" s="81" t="s">
        <v>24</v>
      </c>
      <c r="J547" s="241" t="s">
        <v>21</v>
      </c>
      <c r="K547" s="243" t="s">
        <v>665</v>
      </c>
      <c r="L547" s="199">
        <v>609.78836666666666</v>
      </c>
      <c r="M547" s="186"/>
      <c r="N547" s="186"/>
      <c r="O547" s="186"/>
      <c r="P547" s="186"/>
    </row>
    <row r="548" spans="1:16" s="92" customFormat="1" ht="15.75" customHeight="1">
      <c r="A548" s="195">
        <v>45640</v>
      </c>
      <c r="B548" s="219" t="s">
        <v>485</v>
      </c>
      <c r="C548" s="37" t="s">
        <v>53</v>
      </c>
      <c r="D548" s="211" t="s">
        <v>5</v>
      </c>
      <c r="E548" s="204">
        <v>2500</v>
      </c>
      <c r="F548" s="256">
        <f t="shared" si="8"/>
        <v>4.0997830340154628</v>
      </c>
      <c r="G548" s="218" t="s">
        <v>550</v>
      </c>
      <c r="H548" s="218">
        <v>5</v>
      </c>
      <c r="I548" s="81" t="s">
        <v>24</v>
      </c>
      <c r="J548" s="241" t="s">
        <v>21</v>
      </c>
      <c r="K548" s="243" t="s">
        <v>665</v>
      </c>
      <c r="L548" s="199">
        <v>609.78836666666666</v>
      </c>
      <c r="M548" s="186"/>
      <c r="N548" s="186"/>
      <c r="O548" s="186"/>
      <c r="P548" s="186"/>
    </row>
    <row r="549" spans="1:16" s="92" customFormat="1" ht="15.75" customHeight="1">
      <c r="A549" s="195">
        <v>45640</v>
      </c>
      <c r="B549" s="336" t="s">
        <v>43</v>
      </c>
      <c r="C549" s="37" t="s">
        <v>53</v>
      </c>
      <c r="D549" s="211" t="s">
        <v>5</v>
      </c>
      <c r="E549" s="204">
        <v>2000</v>
      </c>
      <c r="F549" s="256">
        <f t="shared" si="8"/>
        <v>3.2798264272123698</v>
      </c>
      <c r="G549" s="218" t="s">
        <v>256</v>
      </c>
      <c r="H549" s="218">
        <v>5</v>
      </c>
      <c r="I549" s="81" t="s">
        <v>24</v>
      </c>
      <c r="J549" s="241" t="s">
        <v>21</v>
      </c>
      <c r="K549" s="243" t="s">
        <v>665</v>
      </c>
      <c r="L549" s="199">
        <v>609.78836666666666</v>
      </c>
      <c r="M549" s="186"/>
      <c r="N549" s="186"/>
      <c r="O549" s="186"/>
      <c r="P549" s="186"/>
    </row>
    <row r="550" spans="1:16" s="92" customFormat="1" ht="15.75" customHeight="1">
      <c r="A550" s="195">
        <v>45640</v>
      </c>
      <c r="B550" s="283" t="s">
        <v>44</v>
      </c>
      <c r="C550" s="37" t="s">
        <v>66</v>
      </c>
      <c r="D550" s="211" t="s">
        <v>5</v>
      </c>
      <c r="E550" s="204">
        <v>5000</v>
      </c>
      <c r="F550" s="256">
        <f t="shared" si="8"/>
        <v>8.1995660680309257</v>
      </c>
      <c r="G550" s="218" t="s">
        <v>256</v>
      </c>
      <c r="H550" s="218">
        <v>5</v>
      </c>
      <c r="I550" s="81" t="s">
        <v>24</v>
      </c>
      <c r="J550" s="241" t="s">
        <v>21</v>
      </c>
      <c r="K550" s="243" t="s">
        <v>665</v>
      </c>
      <c r="L550" s="199">
        <v>609.78836666666666</v>
      </c>
      <c r="M550" s="186"/>
      <c r="N550" s="186"/>
      <c r="O550" s="186"/>
      <c r="P550" s="186"/>
    </row>
    <row r="551" spans="1:16" s="92" customFormat="1" ht="15.75" customHeight="1">
      <c r="A551" s="195">
        <v>45640</v>
      </c>
      <c r="B551" s="219" t="s">
        <v>43</v>
      </c>
      <c r="C551" s="37" t="s">
        <v>53</v>
      </c>
      <c r="D551" s="211" t="s">
        <v>6</v>
      </c>
      <c r="E551" s="204">
        <v>2000</v>
      </c>
      <c r="F551" s="256">
        <f t="shared" si="8"/>
        <v>3.2798264272123698</v>
      </c>
      <c r="G551" s="218" t="s">
        <v>82</v>
      </c>
      <c r="H551" s="178"/>
      <c r="I551" s="217" t="s">
        <v>54</v>
      </c>
      <c r="J551" s="241" t="s">
        <v>21</v>
      </c>
      <c r="K551" s="243" t="s">
        <v>665</v>
      </c>
      <c r="L551" s="199">
        <v>609.78836666666666</v>
      </c>
      <c r="M551" s="186"/>
      <c r="N551" s="186"/>
      <c r="O551" s="186"/>
      <c r="P551" s="186"/>
    </row>
    <row r="552" spans="1:16" s="92" customFormat="1" ht="15.75" customHeight="1">
      <c r="A552" s="195">
        <v>45640</v>
      </c>
      <c r="B552" s="39" t="s">
        <v>43</v>
      </c>
      <c r="C552" s="37" t="s">
        <v>53</v>
      </c>
      <c r="D552" s="211" t="s">
        <v>5</v>
      </c>
      <c r="E552" s="204">
        <v>2800</v>
      </c>
      <c r="F552" s="256">
        <f t="shared" si="8"/>
        <v>4.5917569980973179</v>
      </c>
      <c r="G552" s="34" t="s">
        <v>92</v>
      </c>
      <c r="H552" s="292"/>
      <c r="I552" s="38" t="s">
        <v>91</v>
      </c>
      <c r="J552" s="241" t="s">
        <v>21</v>
      </c>
      <c r="K552" s="243" t="s">
        <v>665</v>
      </c>
      <c r="L552" s="199">
        <v>609.78836666666666</v>
      </c>
      <c r="M552" s="186"/>
      <c r="N552" s="186"/>
      <c r="O552" s="186"/>
      <c r="P552" s="186"/>
    </row>
    <row r="553" spans="1:16" s="92" customFormat="1" ht="15.75" customHeight="1">
      <c r="A553" s="195">
        <v>45640</v>
      </c>
      <c r="B553" s="219" t="s">
        <v>43</v>
      </c>
      <c r="C553" s="37" t="s">
        <v>53</v>
      </c>
      <c r="D553" s="211" t="s">
        <v>6</v>
      </c>
      <c r="E553" s="204">
        <v>2000</v>
      </c>
      <c r="F553" s="256">
        <f t="shared" si="8"/>
        <v>3.2798264272123698</v>
      </c>
      <c r="G553" s="218" t="s">
        <v>230</v>
      </c>
      <c r="H553" s="197"/>
      <c r="I553" s="38" t="s">
        <v>208</v>
      </c>
      <c r="J553" s="241" t="s">
        <v>21</v>
      </c>
      <c r="K553" s="243" t="s">
        <v>665</v>
      </c>
      <c r="L553" s="199">
        <v>609.78836666666666</v>
      </c>
      <c r="M553" s="186"/>
      <c r="N553" s="186"/>
      <c r="O553" s="186"/>
      <c r="P553" s="186"/>
    </row>
    <row r="554" spans="1:16" s="92" customFormat="1" ht="15.75" customHeight="1">
      <c r="A554" s="195">
        <v>45640</v>
      </c>
      <c r="B554" s="39" t="s">
        <v>43</v>
      </c>
      <c r="C554" s="37" t="s">
        <v>53</v>
      </c>
      <c r="D554" s="211" t="s">
        <v>5</v>
      </c>
      <c r="E554" s="204">
        <v>1800</v>
      </c>
      <c r="F554" s="256">
        <f t="shared" si="8"/>
        <v>2.9518437844911332</v>
      </c>
      <c r="G554" s="34" t="s">
        <v>242</v>
      </c>
      <c r="H554" s="89">
        <v>7</v>
      </c>
      <c r="I554" s="38" t="s">
        <v>220</v>
      </c>
      <c r="J554" s="241" t="s">
        <v>21</v>
      </c>
      <c r="K554" s="243" t="s">
        <v>665</v>
      </c>
      <c r="L554" s="199">
        <v>609.78836666666666</v>
      </c>
      <c r="M554" s="186"/>
      <c r="N554" s="186"/>
      <c r="O554" s="186"/>
      <c r="P554" s="186"/>
    </row>
    <row r="555" spans="1:16" s="92" customFormat="1" ht="15.75" customHeight="1">
      <c r="A555" s="195">
        <v>45640</v>
      </c>
      <c r="B555" s="259" t="s">
        <v>485</v>
      </c>
      <c r="C555" s="37" t="s">
        <v>53</v>
      </c>
      <c r="D555" s="211" t="s">
        <v>5</v>
      </c>
      <c r="E555" s="204">
        <v>2500</v>
      </c>
      <c r="F555" s="256">
        <f t="shared" si="8"/>
        <v>4.0997830340154628</v>
      </c>
      <c r="G555" s="34" t="s">
        <v>484</v>
      </c>
      <c r="H555" s="34">
        <v>5</v>
      </c>
      <c r="I555" s="38" t="s">
        <v>238</v>
      </c>
      <c r="J555" s="241" t="s">
        <v>21</v>
      </c>
      <c r="K555" s="243" t="s">
        <v>665</v>
      </c>
      <c r="L555" s="199">
        <v>609.78836666666666</v>
      </c>
      <c r="M555" s="186"/>
      <c r="N555" s="186"/>
      <c r="O555" s="186"/>
      <c r="P555" s="186"/>
    </row>
    <row r="556" spans="1:16" s="92" customFormat="1" ht="15.75" customHeight="1">
      <c r="A556" s="195">
        <v>45640</v>
      </c>
      <c r="B556" s="39" t="s">
        <v>43</v>
      </c>
      <c r="C556" s="37" t="s">
        <v>53</v>
      </c>
      <c r="D556" s="211" t="s">
        <v>5</v>
      </c>
      <c r="E556" s="204">
        <v>1500</v>
      </c>
      <c r="F556" s="256">
        <f t="shared" si="8"/>
        <v>2.4598698204092777</v>
      </c>
      <c r="G556" s="34" t="s">
        <v>481</v>
      </c>
      <c r="H556" s="34">
        <v>5</v>
      </c>
      <c r="I556" s="38" t="s">
        <v>238</v>
      </c>
      <c r="J556" s="241" t="s">
        <v>21</v>
      </c>
      <c r="K556" s="243" t="s">
        <v>665</v>
      </c>
      <c r="L556" s="199">
        <v>609.78836666666666</v>
      </c>
      <c r="M556" s="186"/>
      <c r="N556" s="186"/>
      <c r="O556" s="186"/>
      <c r="P556" s="186"/>
    </row>
    <row r="557" spans="1:16" s="92" customFormat="1" ht="15.75" customHeight="1">
      <c r="A557" s="195">
        <v>45640</v>
      </c>
      <c r="B557" s="39" t="s">
        <v>44</v>
      </c>
      <c r="C557" s="37" t="s">
        <v>66</v>
      </c>
      <c r="D557" s="211" t="s">
        <v>5</v>
      </c>
      <c r="E557" s="204">
        <v>3000</v>
      </c>
      <c r="F557" s="256">
        <f t="shared" si="8"/>
        <v>4.9197396408185554</v>
      </c>
      <c r="G557" s="34" t="s">
        <v>481</v>
      </c>
      <c r="H557" s="34">
        <v>5</v>
      </c>
      <c r="I557" s="38" t="s">
        <v>238</v>
      </c>
      <c r="J557" s="241" t="s">
        <v>21</v>
      </c>
      <c r="K557" s="243" t="s">
        <v>665</v>
      </c>
      <c r="L557" s="199">
        <v>609.78836666666666</v>
      </c>
      <c r="M557" s="186"/>
      <c r="N557" s="186"/>
      <c r="O557" s="186"/>
      <c r="P557" s="186"/>
    </row>
    <row r="558" spans="1:16" s="92" customFormat="1" ht="15.75" customHeight="1">
      <c r="A558" s="195">
        <v>45641</v>
      </c>
      <c r="B558" s="219" t="s">
        <v>43</v>
      </c>
      <c r="C558" s="37" t="s">
        <v>53</v>
      </c>
      <c r="D558" s="211" t="s">
        <v>9</v>
      </c>
      <c r="E558" s="204">
        <v>3800</v>
      </c>
      <c r="F558" s="256">
        <f t="shared" si="8"/>
        <v>6.231670211703503</v>
      </c>
      <c r="G558" s="44" t="s">
        <v>55</v>
      </c>
      <c r="H558" s="207"/>
      <c r="I558" s="38" t="s">
        <v>14</v>
      </c>
      <c r="J558" s="241" t="s">
        <v>21</v>
      </c>
      <c r="K558" s="243" t="s">
        <v>665</v>
      </c>
      <c r="L558" s="199">
        <v>609.78836666666666</v>
      </c>
      <c r="M558" s="186"/>
      <c r="N558" s="186"/>
      <c r="O558" s="186"/>
      <c r="P558" s="186"/>
    </row>
    <row r="559" spans="1:16" s="92" customFormat="1" ht="15.75" customHeight="1">
      <c r="A559" s="195">
        <v>45641</v>
      </c>
      <c r="B559" s="39" t="s">
        <v>43</v>
      </c>
      <c r="C559" s="37" t="s">
        <v>53</v>
      </c>
      <c r="D559" s="211" t="s">
        <v>109</v>
      </c>
      <c r="E559" s="204">
        <v>2400</v>
      </c>
      <c r="F559" s="256">
        <f t="shared" si="8"/>
        <v>3.9357917126548441</v>
      </c>
      <c r="G559" s="44" t="s">
        <v>56</v>
      </c>
      <c r="H559" s="197"/>
      <c r="I559" s="84" t="s">
        <v>42</v>
      </c>
      <c r="J559" s="241" t="s">
        <v>21</v>
      </c>
      <c r="K559" s="243" t="s">
        <v>665</v>
      </c>
      <c r="L559" s="199">
        <v>609.78836666666666</v>
      </c>
      <c r="M559" s="186"/>
      <c r="N559" s="186"/>
      <c r="O559" s="186"/>
      <c r="P559" s="186"/>
    </row>
    <row r="560" spans="1:16" s="92" customFormat="1" ht="15.75" customHeight="1">
      <c r="A560" s="195">
        <v>45642</v>
      </c>
      <c r="B560" s="174" t="s">
        <v>17</v>
      </c>
      <c r="C560" s="37" t="s">
        <v>38</v>
      </c>
      <c r="D560" s="224" t="s">
        <v>8</v>
      </c>
      <c r="E560" s="204">
        <v>5000</v>
      </c>
      <c r="F560" s="256">
        <f t="shared" si="8"/>
        <v>8.1995660680309257</v>
      </c>
      <c r="G560" s="44" t="s">
        <v>383</v>
      </c>
      <c r="H560" s="207"/>
      <c r="I560" s="177" t="s">
        <v>16</v>
      </c>
      <c r="J560" s="241" t="s">
        <v>21</v>
      </c>
      <c r="K560" s="243" t="s">
        <v>665</v>
      </c>
      <c r="L560" s="199">
        <v>609.78836666666666</v>
      </c>
      <c r="M560" s="186"/>
      <c r="N560" s="186"/>
      <c r="O560" s="186"/>
      <c r="P560" s="186"/>
    </row>
    <row r="561" spans="1:16" s="92" customFormat="1" ht="15.75" customHeight="1">
      <c r="A561" s="195">
        <v>45642</v>
      </c>
      <c r="B561" s="174" t="s">
        <v>17</v>
      </c>
      <c r="C561" s="37" t="s">
        <v>38</v>
      </c>
      <c r="D561" s="224" t="s">
        <v>6</v>
      </c>
      <c r="E561" s="204">
        <v>5000</v>
      </c>
      <c r="F561" s="256">
        <f t="shared" si="8"/>
        <v>8.1995660680309257</v>
      </c>
      <c r="G561" s="44" t="s">
        <v>384</v>
      </c>
      <c r="H561" s="207"/>
      <c r="I561" s="38" t="s">
        <v>67</v>
      </c>
      <c r="J561" s="241" t="s">
        <v>21</v>
      </c>
      <c r="K561" s="243" t="s">
        <v>665</v>
      </c>
      <c r="L561" s="199">
        <v>609.78836666666666</v>
      </c>
    </row>
    <row r="562" spans="1:16" s="92" customFormat="1" ht="15.75" customHeight="1">
      <c r="A562" s="195">
        <v>45642</v>
      </c>
      <c r="B562" s="174" t="s">
        <v>17</v>
      </c>
      <c r="C562" s="37" t="s">
        <v>38</v>
      </c>
      <c r="D562" s="211" t="s">
        <v>5</v>
      </c>
      <c r="E562" s="204">
        <v>5000</v>
      </c>
      <c r="F562" s="256">
        <f t="shared" si="8"/>
        <v>8.1995660680309257</v>
      </c>
      <c r="G562" s="44" t="s">
        <v>385</v>
      </c>
      <c r="H562" s="207"/>
      <c r="I562" s="177" t="s">
        <v>42</v>
      </c>
      <c r="J562" s="241" t="s">
        <v>21</v>
      </c>
      <c r="K562" s="243" t="s">
        <v>665</v>
      </c>
      <c r="L562" s="199">
        <v>609.78836666666666</v>
      </c>
      <c r="M562" s="186"/>
      <c r="N562" s="186"/>
      <c r="O562" s="186"/>
      <c r="P562" s="186"/>
    </row>
    <row r="563" spans="1:16" s="92" customFormat="1" ht="15.75" customHeight="1">
      <c r="A563" s="195">
        <v>45642</v>
      </c>
      <c r="B563" s="174" t="s">
        <v>17</v>
      </c>
      <c r="C563" s="37" t="s">
        <v>38</v>
      </c>
      <c r="D563" s="211" t="s">
        <v>5</v>
      </c>
      <c r="E563" s="204">
        <v>5000</v>
      </c>
      <c r="F563" s="256">
        <f t="shared" si="8"/>
        <v>8.1995660680309257</v>
      </c>
      <c r="G563" s="44" t="s">
        <v>386</v>
      </c>
      <c r="H563" s="207"/>
      <c r="I563" s="177" t="s">
        <v>24</v>
      </c>
      <c r="J563" s="241" t="s">
        <v>21</v>
      </c>
      <c r="K563" s="243" t="s">
        <v>665</v>
      </c>
      <c r="L563" s="199">
        <v>609.78836666666666</v>
      </c>
      <c r="M563" s="186"/>
      <c r="N563" s="186"/>
      <c r="O563" s="186"/>
      <c r="P563" s="186"/>
    </row>
    <row r="564" spans="1:16" s="92" customFormat="1" ht="15.75" customHeight="1">
      <c r="A564" s="195">
        <v>45642</v>
      </c>
      <c r="B564" s="174" t="s">
        <v>17</v>
      </c>
      <c r="C564" s="37" t="s">
        <v>38</v>
      </c>
      <c r="D564" s="224" t="s">
        <v>7</v>
      </c>
      <c r="E564" s="204">
        <v>2500</v>
      </c>
      <c r="F564" s="256">
        <f t="shared" si="8"/>
        <v>4.0997830340154628</v>
      </c>
      <c r="G564" s="44" t="s">
        <v>387</v>
      </c>
      <c r="H564" s="197"/>
      <c r="I564" s="177" t="s">
        <v>13</v>
      </c>
      <c r="J564" s="241" t="s">
        <v>21</v>
      </c>
      <c r="K564" s="243" t="s">
        <v>665</v>
      </c>
      <c r="L564" s="199">
        <v>609.78836666666666</v>
      </c>
    </row>
    <row r="565" spans="1:16" s="92" customFormat="1" ht="15.75" customHeight="1">
      <c r="A565" s="195">
        <v>45642</v>
      </c>
      <c r="B565" s="174" t="s">
        <v>17</v>
      </c>
      <c r="C565" s="37" t="s">
        <v>38</v>
      </c>
      <c r="D565" s="224" t="s">
        <v>6</v>
      </c>
      <c r="E565" s="204">
        <v>2500</v>
      </c>
      <c r="F565" s="256">
        <f t="shared" si="8"/>
        <v>4.0997830340154628</v>
      </c>
      <c r="G565" s="44" t="s">
        <v>388</v>
      </c>
      <c r="H565" s="207"/>
      <c r="I565" s="177" t="s">
        <v>11</v>
      </c>
      <c r="J565" s="241" t="s">
        <v>21</v>
      </c>
      <c r="K565" s="243" t="s">
        <v>665</v>
      </c>
      <c r="L565" s="199">
        <v>609.78836666666666</v>
      </c>
      <c r="M565" s="186"/>
      <c r="N565" s="186"/>
      <c r="O565" s="186"/>
      <c r="P565" s="186"/>
    </row>
    <row r="566" spans="1:16" s="92" customFormat="1" ht="15.75" customHeight="1">
      <c r="A566" s="195">
        <v>45642</v>
      </c>
      <c r="B566" s="174" t="s">
        <v>17</v>
      </c>
      <c r="C566" s="37" t="s">
        <v>38</v>
      </c>
      <c r="D566" s="224" t="s">
        <v>6</v>
      </c>
      <c r="E566" s="204">
        <v>2500</v>
      </c>
      <c r="F566" s="256">
        <f t="shared" si="8"/>
        <v>4.0997830340154628</v>
      </c>
      <c r="G566" s="44" t="s">
        <v>389</v>
      </c>
      <c r="H566" s="264"/>
      <c r="I566" s="177" t="s">
        <v>54</v>
      </c>
      <c r="J566" s="241" t="s">
        <v>21</v>
      </c>
      <c r="K566" s="243" t="s">
        <v>665</v>
      </c>
      <c r="L566" s="199">
        <v>609.78836666666666</v>
      </c>
      <c r="M566" s="186"/>
      <c r="N566" s="186"/>
      <c r="O566" s="186"/>
      <c r="P566" s="186"/>
    </row>
    <row r="567" spans="1:16" s="92" customFormat="1" ht="15.75" customHeight="1">
      <c r="A567" s="195">
        <v>45642</v>
      </c>
      <c r="B567" s="174" t="s">
        <v>17</v>
      </c>
      <c r="C567" s="37" t="s">
        <v>38</v>
      </c>
      <c r="D567" s="224" t="s">
        <v>6</v>
      </c>
      <c r="E567" s="204">
        <v>2500</v>
      </c>
      <c r="F567" s="256">
        <f t="shared" si="8"/>
        <v>4.0997830340154628</v>
      </c>
      <c r="G567" s="44" t="s">
        <v>390</v>
      </c>
      <c r="H567" s="265"/>
      <c r="I567" s="38" t="s">
        <v>208</v>
      </c>
      <c r="J567" s="241" t="s">
        <v>21</v>
      </c>
      <c r="K567" s="243" t="s">
        <v>665</v>
      </c>
      <c r="L567" s="199">
        <v>609.78836666666666</v>
      </c>
      <c r="M567" s="186"/>
      <c r="N567" s="186"/>
      <c r="O567" s="186"/>
      <c r="P567" s="186"/>
    </row>
    <row r="568" spans="1:16" s="92" customFormat="1" ht="15.75" customHeight="1">
      <c r="A568" s="195">
        <v>45642</v>
      </c>
      <c r="B568" s="174" t="s">
        <v>17</v>
      </c>
      <c r="C568" s="37" t="s">
        <v>38</v>
      </c>
      <c r="D568" s="211" t="s">
        <v>5</v>
      </c>
      <c r="E568" s="204">
        <v>2500</v>
      </c>
      <c r="F568" s="256">
        <f t="shared" si="8"/>
        <v>4.0997830340154628</v>
      </c>
      <c r="G568" s="44" t="s">
        <v>391</v>
      </c>
      <c r="H568" s="318"/>
      <c r="I568" s="177" t="s">
        <v>91</v>
      </c>
      <c r="J568" s="241" t="s">
        <v>21</v>
      </c>
      <c r="K568" s="243" t="s">
        <v>665</v>
      </c>
      <c r="L568" s="199">
        <v>609.78836666666666</v>
      </c>
      <c r="M568" s="186"/>
      <c r="N568" s="186"/>
      <c r="O568" s="186"/>
      <c r="P568" s="186"/>
    </row>
    <row r="569" spans="1:16" s="92" customFormat="1" ht="15.75" customHeight="1">
      <c r="A569" s="195">
        <v>45642</v>
      </c>
      <c r="B569" s="174" t="s">
        <v>17</v>
      </c>
      <c r="C569" s="37" t="s">
        <v>38</v>
      </c>
      <c r="D569" s="211" t="s">
        <v>5</v>
      </c>
      <c r="E569" s="204">
        <v>2500</v>
      </c>
      <c r="F569" s="256">
        <f t="shared" si="8"/>
        <v>4.0997830340154628</v>
      </c>
      <c r="G569" s="44" t="s">
        <v>392</v>
      </c>
      <c r="H569" s="318"/>
      <c r="I569" s="177" t="s">
        <v>220</v>
      </c>
      <c r="J569" s="241" t="s">
        <v>21</v>
      </c>
      <c r="K569" s="243" t="s">
        <v>665</v>
      </c>
      <c r="L569" s="199">
        <v>609.78836666666666</v>
      </c>
      <c r="M569" s="186"/>
      <c r="N569" s="186"/>
      <c r="O569" s="186"/>
      <c r="P569" s="186"/>
    </row>
    <row r="570" spans="1:16" s="92" customFormat="1" ht="15.75" customHeight="1">
      <c r="A570" s="195">
        <v>45642</v>
      </c>
      <c r="B570" s="174" t="s">
        <v>17</v>
      </c>
      <c r="C570" s="37" t="s">
        <v>38</v>
      </c>
      <c r="D570" s="211" t="s">
        <v>5</v>
      </c>
      <c r="E570" s="204">
        <v>2500</v>
      </c>
      <c r="F570" s="256">
        <f t="shared" si="8"/>
        <v>4.0997830340154628</v>
      </c>
      <c r="G570" s="44" t="s">
        <v>393</v>
      </c>
      <c r="H570" s="318"/>
      <c r="I570" s="177" t="s">
        <v>238</v>
      </c>
      <c r="J570" s="241" t="s">
        <v>21</v>
      </c>
      <c r="K570" s="243" t="s">
        <v>665</v>
      </c>
      <c r="L570" s="199">
        <v>609.78836666666666</v>
      </c>
    </row>
    <row r="571" spans="1:16" s="92" customFormat="1" ht="15.75" customHeight="1">
      <c r="A571" s="195">
        <v>45642</v>
      </c>
      <c r="B571" s="174" t="s">
        <v>17</v>
      </c>
      <c r="C571" s="37" t="s">
        <v>38</v>
      </c>
      <c r="D571" s="224" t="s">
        <v>9</v>
      </c>
      <c r="E571" s="204">
        <v>2500</v>
      </c>
      <c r="F571" s="256">
        <f t="shared" si="8"/>
        <v>4.0997830340154628</v>
      </c>
      <c r="G571" s="44" t="s">
        <v>394</v>
      </c>
      <c r="H571" s="318"/>
      <c r="I571" s="177" t="s">
        <v>206</v>
      </c>
      <c r="J571" s="241" t="s">
        <v>21</v>
      </c>
      <c r="K571" s="243" t="s">
        <v>665</v>
      </c>
      <c r="L571" s="199">
        <v>609.78836666666666</v>
      </c>
      <c r="M571" s="186"/>
      <c r="N571" s="186"/>
      <c r="O571" s="186"/>
      <c r="P571" s="186"/>
    </row>
    <row r="572" spans="1:16" s="92" customFormat="1" ht="15.75" customHeight="1">
      <c r="A572" s="195">
        <v>45642</v>
      </c>
      <c r="B572" s="174" t="s">
        <v>17</v>
      </c>
      <c r="C572" s="37" t="s">
        <v>38</v>
      </c>
      <c r="D572" s="224" t="s">
        <v>9</v>
      </c>
      <c r="E572" s="204">
        <v>2500</v>
      </c>
      <c r="F572" s="256">
        <f t="shared" si="8"/>
        <v>4.0997830340154628</v>
      </c>
      <c r="G572" s="95" t="s">
        <v>395</v>
      </c>
      <c r="H572" s="88"/>
      <c r="I572" s="180" t="s">
        <v>14</v>
      </c>
      <c r="J572" s="241" t="s">
        <v>21</v>
      </c>
      <c r="K572" s="243" t="s">
        <v>665</v>
      </c>
      <c r="L572" s="199">
        <v>609.78836666666666</v>
      </c>
      <c r="M572" s="186"/>
      <c r="N572" s="186"/>
      <c r="O572" s="186"/>
      <c r="P572" s="186"/>
    </row>
    <row r="573" spans="1:16" s="92" customFormat="1" ht="15.75" customHeight="1">
      <c r="A573" s="195">
        <v>45642</v>
      </c>
      <c r="B573" s="39" t="s">
        <v>627</v>
      </c>
      <c r="C573" s="37" t="s">
        <v>628</v>
      </c>
      <c r="D573" s="41" t="s">
        <v>9</v>
      </c>
      <c r="E573" s="204">
        <v>50829</v>
      </c>
      <c r="F573" s="256">
        <f t="shared" si="8"/>
        <v>83.355148734388777</v>
      </c>
      <c r="G573" s="176" t="s">
        <v>530</v>
      </c>
      <c r="H573" s="318"/>
      <c r="I573" s="36" t="s">
        <v>14</v>
      </c>
      <c r="J573" s="241" t="s">
        <v>21</v>
      </c>
      <c r="K573" s="243" t="s">
        <v>665</v>
      </c>
      <c r="L573" s="199">
        <v>609.78836666666666</v>
      </c>
      <c r="M573" s="186"/>
      <c r="N573" s="186"/>
      <c r="O573" s="186"/>
      <c r="P573" s="186"/>
    </row>
    <row r="574" spans="1:16" s="92" customFormat="1" ht="15.75" customHeight="1">
      <c r="A574" s="195">
        <v>45642</v>
      </c>
      <c r="B574" s="219" t="s">
        <v>117</v>
      </c>
      <c r="C574" s="37" t="s">
        <v>47</v>
      </c>
      <c r="D574" s="211" t="s">
        <v>9</v>
      </c>
      <c r="E574" s="204">
        <v>12000</v>
      </c>
      <c r="F574" s="256">
        <f t="shared" si="8"/>
        <v>19.678958563274222</v>
      </c>
      <c r="G574" s="95" t="s">
        <v>122</v>
      </c>
      <c r="H574" s="318"/>
      <c r="I574" s="36" t="s">
        <v>14</v>
      </c>
      <c r="J574" s="241" t="s">
        <v>21</v>
      </c>
      <c r="K574" s="243" t="s">
        <v>665</v>
      </c>
      <c r="L574" s="199">
        <v>609.78836666666666</v>
      </c>
      <c r="M574" s="186"/>
      <c r="N574" s="186"/>
      <c r="O574" s="186"/>
      <c r="P574" s="186"/>
    </row>
    <row r="575" spans="1:16" s="92" customFormat="1" ht="15.75" customHeight="1">
      <c r="A575" s="195">
        <v>45642</v>
      </c>
      <c r="B575" s="219" t="s">
        <v>43</v>
      </c>
      <c r="C575" s="37" t="s">
        <v>53</v>
      </c>
      <c r="D575" s="295" t="s">
        <v>8</v>
      </c>
      <c r="E575" s="204">
        <v>2700</v>
      </c>
      <c r="F575" s="256">
        <f t="shared" si="8"/>
        <v>4.4277656767366995</v>
      </c>
      <c r="G575" s="217" t="e">
        <f>#REF!</f>
        <v>#REF!</v>
      </c>
      <c r="H575" s="294"/>
      <c r="I575" s="36" t="e">
        <f>#REF!</f>
        <v>#REF!</v>
      </c>
      <c r="J575" s="241" t="s">
        <v>21</v>
      </c>
      <c r="K575" s="243" t="s">
        <v>665</v>
      </c>
      <c r="L575" s="199">
        <v>609.78836666666666</v>
      </c>
      <c r="M575" s="186"/>
      <c r="N575" s="186"/>
      <c r="O575" s="186"/>
      <c r="P575" s="186"/>
    </row>
    <row r="576" spans="1:16" s="92" customFormat="1" ht="15.75" customHeight="1">
      <c r="A576" s="308">
        <v>45642</v>
      </c>
      <c r="B576" s="179" t="s">
        <v>43</v>
      </c>
      <c r="C576" s="37" t="s">
        <v>53</v>
      </c>
      <c r="D576" s="41" t="s">
        <v>6</v>
      </c>
      <c r="E576" s="204">
        <v>2000</v>
      </c>
      <c r="F576" s="256">
        <f t="shared" si="8"/>
        <v>3.2798264272123698</v>
      </c>
      <c r="G576" s="297" t="s">
        <v>58</v>
      </c>
      <c r="H576" s="258"/>
      <c r="I576" s="36" t="s">
        <v>67</v>
      </c>
      <c r="J576" s="241" t="s">
        <v>21</v>
      </c>
      <c r="K576" s="243" t="s">
        <v>665</v>
      </c>
      <c r="L576" s="199">
        <v>609.78836666666666</v>
      </c>
      <c r="M576" s="186"/>
      <c r="N576" s="186"/>
      <c r="O576" s="186"/>
      <c r="P576" s="186"/>
    </row>
    <row r="577" spans="1:16" s="92" customFormat="1" ht="15.75" customHeight="1">
      <c r="A577" s="195">
        <v>45642</v>
      </c>
      <c r="B577" s="219" t="s">
        <v>43</v>
      </c>
      <c r="C577" s="37" t="s">
        <v>53</v>
      </c>
      <c r="D577" s="211" t="s">
        <v>109</v>
      </c>
      <c r="E577" s="204">
        <v>1900</v>
      </c>
      <c r="F577" s="256">
        <f t="shared" si="8"/>
        <v>3.1158351058517515</v>
      </c>
      <c r="G577" s="217" t="s">
        <v>110</v>
      </c>
      <c r="H577" s="294"/>
      <c r="I577" s="218" t="s">
        <v>11</v>
      </c>
      <c r="J577" s="241" t="s">
        <v>21</v>
      </c>
      <c r="K577" s="243" t="s">
        <v>665</v>
      </c>
      <c r="L577" s="199">
        <v>609.78836666666666</v>
      </c>
      <c r="M577" s="186"/>
      <c r="N577" s="186"/>
      <c r="O577" s="186"/>
      <c r="P577" s="186"/>
    </row>
    <row r="578" spans="1:16" s="92" customFormat="1" ht="15.75" customHeight="1">
      <c r="A578" s="195">
        <v>45642</v>
      </c>
      <c r="B578" s="219" t="s">
        <v>43</v>
      </c>
      <c r="C578" s="37" t="s">
        <v>53</v>
      </c>
      <c r="D578" s="211" t="s">
        <v>9</v>
      </c>
      <c r="E578" s="204">
        <v>3800</v>
      </c>
      <c r="F578" s="256">
        <f t="shared" ref="F578:F641" si="9">E578/L578</f>
        <v>6.231670211703503</v>
      </c>
      <c r="G578" s="95" t="s">
        <v>55</v>
      </c>
      <c r="H578" s="197"/>
      <c r="I578" s="36" t="s">
        <v>14</v>
      </c>
      <c r="J578" s="241" t="s">
        <v>21</v>
      </c>
      <c r="K578" s="243" t="s">
        <v>665</v>
      </c>
      <c r="L578" s="199">
        <v>609.78836666666666</v>
      </c>
      <c r="M578" s="186"/>
      <c r="N578" s="186"/>
      <c r="O578" s="186"/>
      <c r="P578" s="186"/>
    </row>
    <row r="579" spans="1:16" s="92" customFormat="1" ht="15.75" customHeight="1">
      <c r="A579" s="195">
        <v>45642</v>
      </c>
      <c r="B579" s="281" t="s">
        <v>43</v>
      </c>
      <c r="C579" s="383" t="s">
        <v>53</v>
      </c>
      <c r="D579" s="298" t="s">
        <v>9</v>
      </c>
      <c r="E579" s="204">
        <v>3500</v>
      </c>
      <c r="F579" s="256">
        <f t="shared" si="9"/>
        <v>5.739696247621648</v>
      </c>
      <c r="G579" s="81" t="s">
        <v>228</v>
      </c>
      <c r="H579" s="294"/>
      <c r="I579" s="36" t="s">
        <v>206</v>
      </c>
      <c r="J579" s="241" t="s">
        <v>21</v>
      </c>
      <c r="K579" s="243" t="s">
        <v>665</v>
      </c>
      <c r="L579" s="199">
        <v>609.78836666666666</v>
      </c>
      <c r="M579" s="186"/>
      <c r="N579" s="186"/>
      <c r="O579" s="186"/>
      <c r="P579" s="186"/>
    </row>
    <row r="580" spans="1:16" s="92" customFormat="1" ht="15.75" customHeight="1">
      <c r="A580" s="195">
        <v>45642</v>
      </c>
      <c r="B580" s="39" t="s">
        <v>43</v>
      </c>
      <c r="C580" s="37" t="s">
        <v>53</v>
      </c>
      <c r="D580" s="211" t="s">
        <v>109</v>
      </c>
      <c r="E580" s="204">
        <v>3100</v>
      </c>
      <c r="F580" s="256">
        <f t="shared" si="9"/>
        <v>5.0837309621791738</v>
      </c>
      <c r="G580" s="95" t="s">
        <v>56</v>
      </c>
      <c r="H580" s="197"/>
      <c r="I580" s="89" t="s">
        <v>42</v>
      </c>
      <c r="J580" s="241" t="s">
        <v>21</v>
      </c>
      <c r="K580" s="243" t="s">
        <v>665</v>
      </c>
      <c r="L580" s="199">
        <v>609.78836666666666</v>
      </c>
      <c r="M580" s="186"/>
      <c r="N580" s="186"/>
      <c r="O580" s="186"/>
      <c r="P580" s="186"/>
    </row>
    <row r="581" spans="1:16" s="92" customFormat="1" ht="15.75" customHeight="1">
      <c r="A581" s="195">
        <v>45642</v>
      </c>
      <c r="B581" s="219" t="s">
        <v>43</v>
      </c>
      <c r="C581" s="37" t="s">
        <v>53</v>
      </c>
      <c r="D581" s="211" t="s">
        <v>5</v>
      </c>
      <c r="E581" s="204">
        <v>3200</v>
      </c>
      <c r="F581" s="256">
        <f t="shared" si="9"/>
        <v>5.2477222835397921</v>
      </c>
      <c r="G581" s="217" t="s">
        <v>57</v>
      </c>
      <c r="H581" s="218"/>
      <c r="I581" s="34" t="s">
        <v>24</v>
      </c>
      <c r="J581" s="241" t="s">
        <v>21</v>
      </c>
      <c r="K581" s="243" t="s">
        <v>665</v>
      </c>
      <c r="L581" s="199">
        <v>609.78836666666666</v>
      </c>
      <c r="M581" s="186"/>
      <c r="N581" s="186"/>
      <c r="O581" s="186"/>
      <c r="P581" s="186"/>
    </row>
    <row r="582" spans="1:16" s="92" customFormat="1" ht="15.75" customHeight="1">
      <c r="A582" s="195">
        <v>45642</v>
      </c>
      <c r="B582" s="219" t="s">
        <v>43</v>
      </c>
      <c r="C582" s="37" t="s">
        <v>53</v>
      </c>
      <c r="D582" s="211" t="s">
        <v>6</v>
      </c>
      <c r="E582" s="204">
        <v>2000</v>
      </c>
      <c r="F582" s="256">
        <f t="shared" si="9"/>
        <v>3.2798264272123698</v>
      </c>
      <c r="G582" s="217" t="s">
        <v>82</v>
      </c>
      <c r="H582" s="207"/>
      <c r="I582" s="218" t="s">
        <v>54</v>
      </c>
      <c r="J582" s="241" t="s">
        <v>21</v>
      </c>
      <c r="K582" s="243" t="s">
        <v>665</v>
      </c>
      <c r="L582" s="199">
        <v>609.78836666666666</v>
      </c>
      <c r="M582" s="186"/>
      <c r="N582" s="186"/>
      <c r="O582" s="186"/>
      <c r="P582" s="186"/>
    </row>
    <row r="583" spans="1:16" s="92" customFormat="1" ht="15.75" customHeight="1">
      <c r="A583" s="195">
        <v>45642</v>
      </c>
      <c r="B583" s="39" t="s">
        <v>43</v>
      </c>
      <c r="C583" s="37" t="s">
        <v>53</v>
      </c>
      <c r="D583" s="211" t="s">
        <v>5</v>
      </c>
      <c r="E583" s="204">
        <v>2800</v>
      </c>
      <c r="F583" s="256">
        <f t="shared" si="9"/>
        <v>4.5917569980973179</v>
      </c>
      <c r="G583" s="81" t="s">
        <v>92</v>
      </c>
      <c r="H583" s="292"/>
      <c r="I583" s="36" t="s">
        <v>91</v>
      </c>
      <c r="J583" s="241" t="s">
        <v>21</v>
      </c>
      <c r="K583" s="243" t="s">
        <v>665</v>
      </c>
      <c r="L583" s="199">
        <v>609.78836666666666</v>
      </c>
      <c r="M583" s="186"/>
      <c r="N583" s="186"/>
      <c r="O583" s="186"/>
      <c r="P583" s="186"/>
    </row>
    <row r="584" spans="1:16" s="92" customFormat="1" ht="15.75" customHeight="1">
      <c r="A584" s="195">
        <v>45642</v>
      </c>
      <c r="B584" s="219" t="s">
        <v>43</v>
      </c>
      <c r="C584" s="37" t="s">
        <v>53</v>
      </c>
      <c r="D584" s="211" t="s">
        <v>6</v>
      </c>
      <c r="E584" s="204">
        <v>2000</v>
      </c>
      <c r="F584" s="256">
        <f t="shared" si="9"/>
        <v>3.2798264272123698</v>
      </c>
      <c r="G584" s="217" t="s">
        <v>230</v>
      </c>
      <c r="H584" s="292"/>
      <c r="I584" s="36" t="s">
        <v>208</v>
      </c>
      <c r="J584" s="241" t="s">
        <v>21</v>
      </c>
      <c r="K584" s="243" t="s">
        <v>665</v>
      </c>
      <c r="L584" s="199">
        <v>609.78836666666666</v>
      </c>
      <c r="M584" s="186"/>
      <c r="N584" s="186"/>
      <c r="O584" s="186"/>
      <c r="P584" s="186"/>
    </row>
    <row r="585" spans="1:16" s="92" customFormat="1" ht="15.75" customHeight="1">
      <c r="A585" s="195">
        <v>45642</v>
      </c>
      <c r="B585" s="39" t="s">
        <v>43</v>
      </c>
      <c r="C585" s="37" t="s">
        <v>53</v>
      </c>
      <c r="D585" s="211" t="s">
        <v>5</v>
      </c>
      <c r="E585" s="204">
        <v>1800</v>
      </c>
      <c r="F585" s="256">
        <f t="shared" si="9"/>
        <v>2.9518437844911332</v>
      </c>
      <c r="G585" s="81" t="s">
        <v>242</v>
      </c>
      <c r="H585" s="89">
        <v>7</v>
      </c>
      <c r="I585" s="36" t="s">
        <v>220</v>
      </c>
      <c r="J585" s="241" t="s">
        <v>21</v>
      </c>
      <c r="K585" s="243" t="s">
        <v>665</v>
      </c>
      <c r="L585" s="199">
        <v>609.78836666666666</v>
      </c>
      <c r="M585" s="186"/>
      <c r="N585" s="186"/>
      <c r="O585" s="186"/>
      <c r="P585" s="186"/>
    </row>
    <row r="586" spans="1:16" s="92" customFormat="1" ht="15.75" customHeight="1">
      <c r="A586" s="195">
        <v>45642</v>
      </c>
      <c r="B586" s="39" t="s">
        <v>43</v>
      </c>
      <c r="C586" s="37" t="s">
        <v>53</v>
      </c>
      <c r="D586" s="211" t="s">
        <v>5</v>
      </c>
      <c r="E586" s="204">
        <v>1900</v>
      </c>
      <c r="F586" s="256">
        <f t="shared" si="9"/>
        <v>3.1158351058517515</v>
      </c>
      <c r="G586" s="81" t="s">
        <v>478</v>
      </c>
      <c r="H586" s="34"/>
      <c r="I586" s="36" t="s">
        <v>238</v>
      </c>
      <c r="J586" s="241" t="s">
        <v>21</v>
      </c>
      <c r="K586" s="243" t="s">
        <v>665</v>
      </c>
      <c r="L586" s="199">
        <v>609.78836666666666</v>
      </c>
      <c r="M586" s="186"/>
      <c r="N586" s="186"/>
      <c r="O586" s="186"/>
      <c r="P586" s="186"/>
    </row>
    <row r="587" spans="1:16" s="92" customFormat="1" ht="15.75" customHeight="1">
      <c r="A587" s="195">
        <v>45642</v>
      </c>
      <c r="B587" s="339" t="s">
        <v>43</v>
      </c>
      <c r="C587" s="37" t="s">
        <v>53</v>
      </c>
      <c r="D587" s="41" t="s">
        <v>7</v>
      </c>
      <c r="E587" s="204">
        <v>3000</v>
      </c>
      <c r="F587" s="256">
        <f t="shared" si="9"/>
        <v>4.9197396408185554</v>
      </c>
      <c r="G587" s="81" t="s">
        <v>616</v>
      </c>
      <c r="H587" s="292"/>
      <c r="I587" s="89" t="s">
        <v>13</v>
      </c>
      <c r="J587" s="241" t="s">
        <v>21</v>
      </c>
      <c r="K587" s="243" t="s">
        <v>665</v>
      </c>
      <c r="L587" s="199">
        <v>609.78836666666666</v>
      </c>
      <c r="M587" s="186"/>
      <c r="N587" s="186"/>
      <c r="O587" s="186"/>
      <c r="P587" s="186"/>
    </row>
    <row r="588" spans="1:16" s="92" customFormat="1" ht="15.75" customHeight="1">
      <c r="A588" s="195">
        <v>45642</v>
      </c>
      <c r="B588" s="339" t="s">
        <v>226</v>
      </c>
      <c r="C588" s="348" t="s">
        <v>599</v>
      </c>
      <c r="D588" s="41" t="s">
        <v>7</v>
      </c>
      <c r="E588" s="204">
        <v>5200</v>
      </c>
      <c r="F588" s="256">
        <f t="shared" si="9"/>
        <v>8.5275487107521624</v>
      </c>
      <c r="G588" s="95" t="s">
        <v>618</v>
      </c>
      <c r="H588" s="292"/>
      <c r="I588" s="89" t="s">
        <v>13</v>
      </c>
      <c r="J588" s="241" t="s">
        <v>21</v>
      </c>
      <c r="K588" s="243" t="s">
        <v>665</v>
      </c>
      <c r="L588" s="199">
        <v>609.78836666666666</v>
      </c>
      <c r="M588" s="186"/>
      <c r="N588" s="186"/>
      <c r="O588" s="186"/>
      <c r="P588" s="186"/>
    </row>
    <row r="589" spans="1:16" s="92" customFormat="1" ht="15.75" customHeight="1">
      <c r="A589" s="195">
        <v>45643</v>
      </c>
      <c r="B589" s="174" t="s">
        <v>17</v>
      </c>
      <c r="C589" s="37" t="s">
        <v>38</v>
      </c>
      <c r="D589" s="224" t="s">
        <v>8</v>
      </c>
      <c r="E589" s="204">
        <v>5000</v>
      </c>
      <c r="F589" s="256">
        <f t="shared" si="9"/>
        <v>8.1995660680309257</v>
      </c>
      <c r="G589" s="95" t="s">
        <v>396</v>
      </c>
      <c r="H589" s="88"/>
      <c r="I589" s="180" t="s">
        <v>16</v>
      </c>
      <c r="J589" s="241" t="s">
        <v>21</v>
      </c>
      <c r="K589" s="243" t="s">
        <v>665</v>
      </c>
      <c r="L589" s="199">
        <v>609.78836666666666</v>
      </c>
      <c r="M589" s="186"/>
      <c r="N589" s="186"/>
      <c r="O589" s="186"/>
      <c r="P589" s="186"/>
    </row>
    <row r="590" spans="1:16" s="92" customFormat="1" ht="15.75" customHeight="1">
      <c r="A590" s="195">
        <v>45643</v>
      </c>
      <c r="B590" s="174" t="s">
        <v>17</v>
      </c>
      <c r="C590" s="37" t="s">
        <v>38</v>
      </c>
      <c r="D590" s="224" t="s">
        <v>6</v>
      </c>
      <c r="E590" s="204">
        <v>5000</v>
      </c>
      <c r="F590" s="256">
        <f t="shared" si="9"/>
        <v>8.1995660680309257</v>
      </c>
      <c r="G590" s="95" t="s">
        <v>397</v>
      </c>
      <c r="H590" s="88"/>
      <c r="I590" s="36" t="s">
        <v>67</v>
      </c>
      <c r="J590" s="241" t="s">
        <v>21</v>
      </c>
      <c r="K590" s="243" t="s">
        <v>665</v>
      </c>
      <c r="L590" s="199">
        <v>609.78836666666666</v>
      </c>
      <c r="M590" s="186"/>
      <c r="N590" s="186"/>
      <c r="O590" s="186"/>
      <c r="P590" s="186"/>
    </row>
    <row r="591" spans="1:16" s="92" customFormat="1" ht="15.75" customHeight="1">
      <c r="A591" s="195">
        <v>45643</v>
      </c>
      <c r="B591" s="174" t="s">
        <v>17</v>
      </c>
      <c r="C591" s="37" t="s">
        <v>38</v>
      </c>
      <c r="D591" s="211" t="s">
        <v>5</v>
      </c>
      <c r="E591" s="204">
        <v>5000</v>
      </c>
      <c r="F591" s="256">
        <f t="shared" si="9"/>
        <v>8.1995660680309257</v>
      </c>
      <c r="G591" s="95" t="s">
        <v>398</v>
      </c>
      <c r="H591" s="88"/>
      <c r="I591" s="180" t="s">
        <v>42</v>
      </c>
      <c r="J591" s="241" t="s">
        <v>21</v>
      </c>
      <c r="K591" s="243" t="s">
        <v>665</v>
      </c>
      <c r="L591" s="199">
        <v>609.78836666666666</v>
      </c>
      <c r="M591" s="186"/>
      <c r="N591" s="186"/>
      <c r="O591" s="186"/>
      <c r="P591" s="186"/>
    </row>
    <row r="592" spans="1:16" s="92" customFormat="1" ht="15.75" customHeight="1">
      <c r="A592" s="195">
        <v>45643</v>
      </c>
      <c r="B592" s="174" t="s">
        <v>17</v>
      </c>
      <c r="C592" s="37" t="s">
        <v>38</v>
      </c>
      <c r="D592" s="211" t="s">
        <v>5</v>
      </c>
      <c r="E592" s="204">
        <v>5000</v>
      </c>
      <c r="F592" s="256">
        <f t="shared" si="9"/>
        <v>8.1995660680309257</v>
      </c>
      <c r="G592" s="95" t="s">
        <v>399</v>
      </c>
      <c r="H592" s="88"/>
      <c r="I592" s="180" t="s">
        <v>24</v>
      </c>
      <c r="J592" s="241" t="s">
        <v>21</v>
      </c>
      <c r="K592" s="243" t="s">
        <v>665</v>
      </c>
      <c r="L592" s="199">
        <v>609.78836666666666</v>
      </c>
      <c r="M592" s="186"/>
      <c r="N592" s="186"/>
      <c r="O592" s="186"/>
      <c r="P592" s="186"/>
    </row>
    <row r="593" spans="1:16" s="92" customFormat="1" ht="15.75" customHeight="1">
      <c r="A593" s="195">
        <v>45643</v>
      </c>
      <c r="B593" s="174" t="s">
        <v>17</v>
      </c>
      <c r="C593" s="37" t="s">
        <v>38</v>
      </c>
      <c r="D593" s="224" t="s">
        <v>7</v>
      </c>
      <c r="E593" s="204">
        <v>2500</v>
      </c>
      <c r="F593" s="256">
        <f t="shared" si="9"/>
        <v>4.0997830340154628</v>
      </c>
      <c r="G593" s="95" t="s">
        <v>400</v>
      </c>
      <c r="H593" s="320"/>
      <c r="I593" s="180" t="s">
        <v>13</v>
      </c>
      <c r="J593" s="241" t="s">
        <v>21</v>
      </c>
      <c r="K593" s="243" t="s">
        <v>665</v>
      </c>
      <c r="L593" s="199">
        <v>609.78836666666666</v>
      </c>
      <c r="M593" s="186"/>
      <c r="N593" s="186"/>
      <c r="O593" s="186"/>
      <c r="P593" s="186"/>
    </row>
    <row r="594" spans="1:16" s="92" customFormat="1" ht="15.75" customHeight="1">
      <c r="A594" s="195">
        <v>45643</v>
      </c>
      <c r="B594" s="174" t="s">
        <v>17</v>
      </c>
      <c r="C594" s="37" t="s">
        <v>38</v>
      </c>
      <c r="D594" s="224" t="s">
        <v>6</v>
      </c>
      <c r="E594" s="204">
        <v>2500</v>
      </c>
      <c r="F594" s="256">
        <f t="shared" si="9"/>
        <v>4.0997830340154628</v>
      </c>
      <c r="G594" s="95" t="s">
        <v>401</v>
      </c>
      <c r="H594" s="294"/>
      <c r="I594" s="180" t="s">
        <v>11</v>
      </c>
      <c r="J594" s="241" t="s">
        <v>21</v>
      </c>
      <c r="K594" s="243" t="s">
        <v>665</v>
      </c>
      <c r="L594" s="199">
        <v>609.78836666666666</v>
      </c>
      <c r="M594" s="186"/>
      <c r="N594" s="186"/>
      <c r="O594" s="186"/>
      <c r="P594" s="186"/>
    </row>
    <row r="595" spans="1:16" s="92" customFormat="1" ht="15.75" customHeight="1">
      <c r="A595" s="195">
        <v>45643</v>
      </c>
      <c r="B595" s="174" t="s">
        <v>17</v>
      </c>
      <c r="C595" s="37" t="s">
        <v>38</v>
      </c>
      <c r="D595" s="224" t="s">
        <v>6</v>
      </c>
      <c r="E595" s="204">
        <v>2500</v>
      </c>
      <c r="F595" s="256">
        <f t="shared" si="9"/>
        <v>4.0997830340154628</v>
      </c>
      <c r="G595" s="95" t="s">
        <v>402</v>
      </c>
      <c r="H595" s="294"/>
      <c r="I595" s="180" t="s">
        <v>54</v>
      </c>
      <c r="J595" s="241" t="s">
        <v>21</v>
      </c>
      <c r="K595" s="243" t="s">
        <v>665</v>
      </c>
      <c r="L595" s="199">
        <v>609.78836666666666</v>
      </c>
      <c r="M595" s="186"/>
      <c r="N595" s="186"/>
      <c r="O595" s="186"/>
      <c r="P595" s="186"/>
    </row>
    <row r="596" spans="1:16" s="92" customFormat="1" ht="15.75" customHeight="1">
      <c r="A596" s="195">
        <v>45643</v>
      </c>
      <c r="B596" s="174" t="s">
        <v>17</v>
      </c>
      <c r="C596" s="37" t="s">
        <v>38</v>
      </c>
      <c r="D596" s="224" t="s">
        <v>6</v>
      </c>
      <c r="E596" s="204">
        <v>2500</v>
      </c>
      <c r="F596" s="256">
        <f t="shared" si="9"/>
        <v>4.0997830340154628</v>
      </c>
      <c r="G596" s="95" t="s">
        <v>403</v>
      </c>
      <c r="H596" s="294"/>
      <c r="I596" s="36" t="s">
        <v>208</v>
      </c>
      <c r="J596" s="241" t="s">
        <v>21</v>
      </c>
      <c r="K596" s="243" t="s">
        <v>665</v>
      </c>
      <c r="L596" s="199">
        <v>609.78836666666666</v>
      </c>
      <c r="M596" s="186"/>
      <c r="N596" s="186"/>
      <c r="O596" s="186"/>
      <c r="P596" s="186"/>
    </row>
    <row r="597" spans="1:16" s="92" customFormat="1" ht="15.75" customHeight="1">
      <c r="A597" s="195">
        <v>45643</v>
      </c>
      <c r="B597" s="174" t="s">
        <v>17</v>
      </c>
      <c r="C597" s="37" t="s">
        <v>38</v>
      </c>
      <c r="D597" s="211" t="s">
        <v>5</v>
      </c>
      <c r="E597" s="204">
        <v>2500</v>
      </c>
      <c r="F597" s="256">
        <f t="shared" si="9"/>
        <v>4.0997830340154628</v>
      </c>
      <c r="G597" s="95" t="s">
        <v>404</v>
      </c>
      <c r="H597" s="320"/>
      <c r="I597" s="180" t="s">
        <v>91</v>
      </c>
      <c r="J597" s="241" t="s">
        <v>21</v>
      </c>
      <c r="K597" s="243" t="s">
        <v>665</v>
      </c>
      <c r="L597" s="199">
        <v>609.78836666666666</v>
      </c>
      <c r="M597" s="186"/>
      <c r="N597" s="186"/>
      <c r="O597" s="186"/>
      <c r="P597" s="186"/>
    </row>
    <row r="598" spans="1:16" s="92" customFormat="1" ht="15.75" customHeight="1">
      <c r="A598" s="195">
        <v>45643</v>
      </c>
      <c r="B598" s="174" t="s">
        <v>17</v>
      </c>
      <c r="C598" s="37" t="s">
        <v>38</v>
      </c>
      <c r="D598" s="211" t="s">
        <v>5</v>
      </c>
      <c r="E598" s="204">
        <v>2500</v>
      </c>
      <c r="F598" s="256">
        <f t="shared" si="9"/>
        <v>4.0997830340154628</v>
      </c>
      <c r="G598" s="95" t="s">
        <v>405</v>
      </c>
      <c r="H598" s="294"/>
      <c r="I598" s="180" t="s">
        <v>220</v>
      </c>
      <c r="J598" s="241" t="s">
        <v>21</v>
      </c>
      <c r="K598" s="243" t="s">
        <v>665</v>
      </c>
      <c r="L598" s="199">
        <v>609.78836666666666</v>
      </c>
      <c r="M598" s="186"/>
      <c r="N598" s="186"/>
      <c r="O598" s="186"/>
      <c r="P598" s="186"/>
    </row>
    <row r="599" spans="1:16" s="92" customFormat="1" ht="15.75" customHeight="1">
      <c r="A599" s="195">
        <v>45643</v>
      </c>
      <c r="B599" s="174" t="s">
        <v>17</v>
      </c>
      <c r="C599" s="37" t="s">
        <v>38</v>
      </c>
      <c r="D599" s="211" t="s">
        <v>5</v>
      </c>
      <c r="E599" s="204">
        <v>2500</v>
      </c>
      <c r="F599" s="256">
        <f t="shared" si="9"/>
        <v>4.0997830340154628</v>
      </c>
      <c r="G599" s="95" t="s">
        <v>406</v>
      </c>
      <c r="H599" s="294"/>
      <c r="I599" s="180" t="s">
        <v>238</v>
      </c>
      <c r="J599" s="241" t="s">
        <v>21</v>
      </c>
      <c r="K599" s="243" t="s">
        <v>665</v>
      </c>
      <c r="L599" s="199">
        <v>609.78836666666666</v>
      </c>
      <c r="M599" s="186"/>
      <c r="N599" s="186"/>
      <c r="O599" s="186"/>
      <c r="P599" s="186"/>
    </row>
    <row r="600" spans="1:16" s="92" customFormat="1" ht="15.75" customHeight="1">
      <c r="A600" s="195">
        <v>45643</v>
      </c>
      <c r="B600" s="174" t="s">
        <v>17</v>
      </c>
      <c r="C600" s="37" t="s">
        <v>38</v>
      </c>
      <c r="D600" s="224" t="s">
        <v>9</v>
      </c>
      <c r="E600" s="204">
        <v>2500</v>
      </c>
      <c r="F600" s="256">
        <f t="shared" si="9"/>
        <v>4.0997830340154628</v>
      </c>
      <c r="G600" s="95" t="s">
        <v>407</v>
      </c>
      <c r="H600" s="294"/>
      <c r="I600" s="180" t="s">
        <v>206</v>
      </c>
      <c r="J600" s="241" t="s">
        <v>21</v>
      </c>
      <c r="K600" s="243" t="s">
        <v>665</v>
      </c>
      <c r="L600" s="199">
        <v>609.78836666666666</v>
      </c>
    </row>
    <row r="601" spans="1:16" s="92" customFormat="1" ht="15.75" customHeight="1">
      <c r="A601" s="195">
        <v>45643</v>
      </c>
      <c r="B601" s="174" t="s">
        <v>17</v>
      </c>
      <c r="C601" s="37" t="s">
        <v>38</v>
      </c>
      <c r="D601" s="224" t="s">
        <v>9</v>
      </c>
      <c r="E601" s="204">
        <v>2500</v>
      </c>
      <c r="F601" s="256">
        <f t="shared" si="9"/>
        <v>4.0997830340154628</v>
      </c>
      <c r="G601" s="95" t="s">
        <v>408</v>
      </c>
      <c r="H601" s="294"/>
      <c r="I601" s="180" t="s">
        <v>14</v>
      </c>
      <c r="J601" s="241" t="s">
        <v>21</v>
      </c>
      <c r="K601" s="243" t="s">
        <v>665</v>
      </c>
      <c r="L601" s="199">
        <v>609.78836666666666</v>
      </c>
      <c r="M601" s="186"/>
      <c r="N601" s="186"/>
      <c r="O601" s="186"/>
      <c r="P601" s="186"/>
    </row>
    <row r="602" spans="1:16" s="92" customFormat="1" ht="15.75" customHeight="1">
      <c r="A602" s="195">
        <v>45643</v>
      </c>
      <c r="B602" s="219" t="s">
        <v>43</v>
      </c>
      <c r="C602" s="37" t="s">
        <v>53</v>
      </c>
      <c r="D602" s="295" t="s">
        <v>8</v>
      </c>
      <c r="E602" s="204">
        <v>2700</v>
      </c>
      <c r="F602" s="256">
        <f t="shared" si="9"/>
        <v>4.4277656767366995</v>
      </c>
      <c r="G602" s="217" t="e">
        <f>#REF!</f>
        <v>#REF!</v>
      </c>
      <c r="H602" s="294"/>
      <c r="I602" s="36" t="e">
        <f>#REF!</f>
        <v>#REF!</v>
      </c>
      <c r="J602" s="241" t="s">
        <v>21</v>
      </c>
      <c r="K602" s="243" t="s">
        <v>665</v>
      </c>
      <c r="L602" s="199">
        <v>609.78836666666666</v>
      </c>
      <c r="M602" s="186"/>
      <c r="N602" s="186"/>
      <c r="O602" s="186"/>
      <c r="P602" s="186"/>
    </row>
    <row r="603" spans="1:16" s="92" customFormat="1" ht="15.75" customHeight="1">
      <c r="A603" s="195">
        <v>45643</v>
      </c>
      <c r="B603" s="219" t="s">
        <v>221</v>
      </c>
      <c r="C603" s="37" t="s">
        <v>53</v>
      </c>
      <c r="D603" s="295" t="s">
        <v>8</v>
      </c>
      <c r="E603" s="204">
        <v>3500</v>
      </c>
      <c r="F603" s="256">
        <f t="shared" si="9"/>
        <v>5.739696247621648</v>
      </c>
      <c r="G603" s="217" t="e">
        <f>#REF!</f>
        <v>#REF!</v>
      </c>
      <c r="H603" s="294"/>
      <c r="I603" s="36" t="e">
        <f>#REF!</f>
        <v>#REF!</v>
      </c>
      <c r="J603" s="241" t="s">
        <v>21</v>
      </c>
      <c r="K603" s="243" t="s">
        <v>665</v>
      </c>
      <c r="L603" s="199">
        <v>609.78836666666666</v>
      </c>
      <c r="M603" s="186"/>
      <c r="N603" s="186"/>
      <c r="O603" s="186"/>
      <c r="P603" s="186"/>
    </row>
    <row r="604" spans="1:16" s="92" customFormat="1" ht="15.75" customHeight="1">
      <c r="A604" s="308">
        <v>45643</v>
      </c>
      <c r="B604" s="42" t="s">
        <v>43</v>
      </c>
      <c r="C604" s="37" t="s">
        <v>53</v>
      </c>
      <c r="D604" s="41" t="s">
        <v>6</v>
      </c>
      <c r="E604" s="204">
        <v>3050</v>
      </c>
      <c r="F604" s="256">
        <f t="shared" si="9"/>
        <v>5.0017353014988641</v>
      </c>
      <c r="G604" s="297" t="s">
        <v>58</v>
      </c>
      <c r="H604" s="258"/>
      <c r="I604" s="36" t="s">
        <v>67</v>
      </c>
      <c r="J604" s="241" t="s">
        <v>21</v>
      </c>
      <c r="K604" s="243" t="s">
        <v>665</v>
      </c>
      <c r="L604" s="199">
        <v>609.78836666666666</v>
      </c>
      <c r="M604" s="186"/>
      <c r="N604" s="186"/>
      <c r="O604" s="186"/>
      <c r="P604" s="186"/>
    </row>
    <row r="605" spans="1:16" s="92" customFormat="1" ht="15.75" customHeight="1">
      <c r="A605" s="195">
        <v>45643</v>
      </c>
      <c r="B605" s="219" t="s">
        <v>43</v>
      </c>
      <c r="C605" s="37" t="s">
        <v>53</v>
      </c>
      <c r="D605" s="211" t="s">
        <v>109</v>
      </c>
      <c r="E605" s="204">
        <v>3150</v>
      </c>
      <c r="F605" s="256">
        <f t="shared" si="9"/>
        <v>5.1657266228594825</v>
      </c>
      <c r="G605" s="217" t="s">
        <v>110</v>
      </c>
      <c r="H605" s="294"/>
      <c r="I605" s="218" t="s">
        <v>11</v>
      </c>
      <c r="J605" s="241" t="s">
        <v>21</v>
      </c>
      <c r="K605" s="243" t="s">
        <v>665</v>
      </c>
      <c r="L605" s="199">
        <v>609.78836666666666</v>
      </c>
    </row>
    <row r="606" spans="1:16" s="92" customFormat="1" ht="15.75" customHeight="1">
      <c r="A606" s="195">
        <v>45643</v>
      </c>
      <c r="B606" s="219" t="s">
        <v>43</v>
      </c>
      <c r="C606" s="37" t="s">
        <v>53</v>
      </c>
      <c r="D606" s="211" t="s">
        <v>9</v>
      </c>
      <c r="E606" s="204">
        <v>3000</v>
      </c>
      <c r="F606" s="256">
        <f t="shared" si="9"/>
        <v>4.9197396408185554</v>
      </c>
      <c r="G606" s="95" t="s">
        <v>55</v>
      </c>
      <c r="H606" s="318"/>
      <c r="I606" s="36" t="s">
        <v>14</v>
      </c>
      <c r="J606" s="241" t="s">
        <v>21</v>
      </c>
      <c r="K606" s="243" t="s">
        <v>665</v>
      </c>
      <c r="L606" s="199">
        <v>609.78836666666666</v>
      </c>
    </row>
    <row r="607" spans="1:16" s="92" customFormat="1" ht="15.75" customHeight="1">
      <c r="A607" s="195">
        <v>45643</v>
      </c>
      <c r="B607" s="281" t="s">
        <v>43</v>
      </c>
      <c r="C607" s="383" t="s">
        <v>53</v>
      </c>
      <c r="D607" s="298" t="s">
        <v>9</v>
      </c>
      <c r="E607" s="204">
        <v>3000</v>
      </c>
      <c r="F607" s="256">
        <f t="shared" si="9"/>
        <v>4.9197396408185554</v>
      </c>
      <c r="G607" s="81" t="s">
        <v>228</v>
      </c>
      <c r="H607" s="292"/>
      <c r="I607" s="36" t="s">
        <v>206</v>
      </c>
      <c r="J607" s="241" t="s">
        <v>21</v>
      </c>
      <c r="K607" s="243" t="s">
        <v>665</v>
      </c>
      <c r="L607" s="199">
        <v>609.78836666666666</v>
      </c>
      <c r="M607" s="186"/>
      <c r="N607" s="186"/>
      <c r="O607" s="186"/>
      <c r="P607" s="186"/>
    </row>
    <row r="608" spans="1:16" s="92" customFormat="1" ht="15.75" customHeight="1">
      <c r="A608" s="195">
        <v>45643</v>
      </c>
      <c r="B608" s="39" t="s">
        <v>43</v>
      </c>
      <c r="C608" s="37" t="s">
        <v>53</v>
      </c>
      <c r="D608" s="211" t="s">
        <v>109</v>
      </c>
      <c r="E608" s="204">
        <v>2750</v>
      </c>
      <c r="F608" s="256">
        <f t="shared" si="9"/>
        <v>4.5097613374170091</v>
      </c>
      <c r="G608" s="95" t="s">
        <v>56</v>
      </c>
      <c r="H608" s="197"/>
      <c r="I608" s="89" t="s">
        <v>42</v>
      </c>
      <c r="J608" s="241" t="s">
        <v>21</v>
      </c>
      <c r="K608" s="243" t="s">
        <v>665</v>
      </c>
      <c r="L608" s="199">
        <v>609.78836666666666</v>
      </c>
      <c r="M608" s="186"/>
      <c r="N608" s="186"/>
      <c r="O608" s="186"/>
      <c r="P608" s="186"/>
    </row>
    <row r="609" spans="1:16" s="92" customFormat="1" ht="15.75" customHeight="1">
      <c r="A609" s="195">
        <v>45643</v>
      </c>
      <c r="B609" s="219" t="s">
        <v>43</v>
      </c>
      <c r="C609" s="37" t="s">
        <v>53</v>
      </c>
      <c r="D609" s="211" t="s">
        <v>5</v>
      </c>
      <c r="E609" s="204">
        <v>3700</v>
      </c>
      <c r="F609" s="256">
        <f t="shared" si="9"/>
        <v>6.0676788903428847</v>
      </c>
      <c r="G609" s="217" t="s">
        <v>57</v>
      </c>
      <c r="H609" s="218"/>
      <c r="I609" s="34" t="s">
        <v>24</v>
      </c>
      <c r="J609" s="241" t="s">
        <v>21</v>
      </c>
      <c r="K609" s="243" t="s">
        <v>665</v>
      </c>
      <c r="L609" s="199">
        <v>609.78836666666666</v>
      </c>
      <c r="M609" s="186"/>
      <c r="N609" s="186"/>
      <c r="O609" s="186"/>
      <c r="P609" s="186"/>
    </row>
    <row r="610" spans="1:16" s="92" customFormat="1" ht="15.75" customHeight="1">
      <c r="A610" s="195">
        <v>45643</v>
      </c>
      <c r="B610" s="210" t="s">
        <v>43</v>
      </c>
      <c r="C610" s="37" t="s">
        <v>53</v>
      </c>
      <c r="D610" s="211" t="s">
        <v>6</v>
      </c>
      <c r="E610" s="204">
        <v>2000</v>
      </c>
      <c r="F610" s="256">
        <f t="shared" si="9"/>
        <v>3.2798264272123698</v>
      </c>
      <c r="G610" s="217" t="s">
        <v>82</v>
      </c>
      <c r="H610" s="292"/>
      <c r="I610" s="205" t="s">
        <v>54</v>
      </c>
      <c r="J610" s="241" t="s">
        <v>21</v>
      </c>
      <c r="K610" s="243" t="s">
        <v>665</v>
      </c>
      <c r="L610" s="199">
        <v>609.78836666666666</v>
      </c>
      <c r="M610" s="186"/>
      <c r="N610" s="186"/>
      <c r="O610" s="186"/>
      <c r="P610" s="186"/>
    </row>
    <row r="611" spans="1:16" s="92" customFormat="1" ht="15.75" customHeight="1">
      <c r="A611" s="195">
        <v>45643</v>
      </c>
      <c r="B611" s="39" t="s">
        <v>43</v>
      </c>
      <c r="C611" s="37" t="s">
        <v>53</v>
      </c>
      <c r="D611" s="211" t="s">
        <v>5</v>
      </c>
      <c r="E611" s="204">
        <v>2800</v>
      </c>
      <c r="F611" s="256">
        <f t="shared" si="9"/>
        <v>4.5917569980973179</v>
      </c>
      <c r="G611" s="81" t="s">
        <v>92</v>
      </c>
      <c r="H611" s="292"/>
      <c r="I611" s="36" t="s">
        <v>91</v>
      </c>
      <c r="J611" s="241" t="s">
        <v>21</v>
      </c>
      <c r="K611" s="243" t="s">
        <v>665</v>
      </c>
      <c r="L611" s="199">
        <v>609.78836666666666</v>
      </c>
      <c r="M611" s="186"/>
      <c r="N611" s="186"/>
      <c r="O611" s="186"/>
      <c r="P611" s="186"/>
    </row>
    <row r="612" spans="1:16" s="92" customFormat="1" ht="15.75" customHeight="1">
      <c r="A612" s="195">
        <v>45643</v>
      </c>
      <c r="B612" s="219" t="s">
        <v>43</v>
      </c>
      <c r="C612" s="37" t="s">
        <v>53</v>
      </c>
      <c r="D612" s="211" t="s">
        <v>6</v>
      </c>
      <c r="E612" s="204">
        <v>4100</v>
      </c>
      <c r="F612" s="256">
        <f t="shared" si="9"/>
        <v>6.7236441757853589</v>
      </c>
      <c r="G612" s="217" t="s">
        <v>230</v>
      </c>
      <c r="H612" s="292"/>
      <c r="I612" s="36" t="s">
        <v>208</v>
      </c>
      <c r="J612" s="241" t="s">
        <v>21</v>
      </c>
      <c r="K612" s="243" t="s">
        <v>665</v>
      </c>
      <c r="L612" s="199">
        <v>609.78836666666666</v>
      </c>
      <c r="M612" s="186"/>
      <c r="N612" s="186"/>
      <c r="O612" s="186"/>
      <c r="P612" s="186"/>
    </row>
    <row r="613" spans="1:16" s="92" customFormat="1" ht="15.75" customHeight="1">
      <c r="A613" s="195">
        <v>45643</v>
      </c>
      <c r="B613" s="39" t="s">
        <v>43</v>
      </c>
      <c r="C613" s="37" t="s">
        <v>53</v>
      </c>
      <c r="D613" s="211" t="s">
        <v>5</v>
      </c>
      <c r="E613" s="204">
        <v>3400</v>
      </c>
      <c r="F613" s="256">
        <f t="shared" si="9"/>
        <v>5.5757049262610288</v>
      </c>
      <c r="G613" s="81" t="s">
        <v>242</v>
      </c>
      <c r="H613" s="89">
        <v>7</v>
      </c>
      <c r="I613" s="36" t="s">
        <v>220</v>
      </c>
      <c r="J613" s="241" t="s">
        <v>21</v>
      </c>
      <c r="K613" s="243" t="s">
        <v>665</v>
      </c>
      <c r="L613" s="199">
        <v>609.78836666666666</v>
      </c>
      <c r="M613" s="186"/>
      <c r="N613" s="186"/>
      <c r="O613" s="186"/>
      <c r="P613" s="186"/>
    </row>
    <row r="614" spans="1:16" s="92" customFormat="1" ht="15.75" customHeight="1">
      <c r="A614" s="195">
        <v>45643</v>
      </c>
      <c r="B614" s="39" t="s">
        <v>631</v>
      </c>
      <c r="C614" s="37" t="s">
        <v>214</v>
      </c>
      <c r="D614" s="211" t="s">
        <v>5</v>
      </c>
      <c r="E614" s="204">
        <v>10000</v>
      </c>
      <c r="F614" s="256">
        <f t="shared" si="9"/>
        <v>16.399132136061851</v>
      </c>
      <c r="G614" s="81" t="s">
        <v>242</v>
      </c>
      <c r="H614" s="89">
        <v>7</v>
      </c>
      <c r="I614" s="36" t="s">
        <v>220</v>
      </c>
      <c r="J614" s="241" t="s">
        <v>21</v>
      </c>
      <c r="K614" s="243" t="s">
        <v>665</v>
      </c>
      <c r="L614" s="199">
        <v>609.78836666666666</v>
      </c>
      <c r="M614" s="186"/>
      <c r="N614" s="186"/>
      <c r="O614" s="186"/>
      <c r="P614" s="186"/>
    </row>
    <row r="615" spans="1:16" s="92" customFormat="1" ht="15.75" customHeight="1">
      <c r="A615" s="195">
        <v>45643</v>
      </c>
      <c r="B615" s="39" t="s">
        <v>43</v>
      </c>
      <c r="C615" s="37" t="s">
        <v>53</v>
      </c>
      <c r="D615" s="211" t="s">
        <v>5</v>
      </c>
      <c r="E615" s="204">
        <v>1900</v>
      </c>
      <c r="F615" s="256">
        <f t="shared" si="9"/>
        <v>3.1158351058517515</v>
      </c>
      <c r="G615" s="81" t="s">
        <v>478</v>
      </c>
      <c r="H615" s="34"/>
      <c r="I615" s="36" t="s">
        <v>238</v>
      </c>
      <c r="J615" s="241" t="s">
        <v>21</v>
      </c>
      <c r="K615" s="243" t="s">
        <v>665</v>
      </c>
      <c r="L615" s="199">
        <v>609.78836666666666</v>
      </c>
      <c r="M615" s="186"/>
      <c r="N615" s="186"/>
      <c r="O615" s="186"/>
      <c r="P615" s="186"/>
    </row>
    <row r="616" spans="1:16" s="92" customFormat="1" ht="15.75" customHeight="1">
      <c r="A616" s="195">
        <v>45643</v>
      </c>
      <c r="B616" s="339" t="s">
        <v>43</v>
      </c>
      <c r="C616" s="37" t="s">
        <v>53</v>
      </c>
      <c r="D616" s="41" t="s">
        <v>7</v>
      </c>
      <c r="E616" s="204">
        <v>3000</v>
      </c>
      <c r="F616" s="256">
        <f t="shared" si="9"/>
        <v>4.9197396408185554</v>
      </c>
      <c r="G616" s="81" t="s">
        <v>616</v>
      </c>
      <c r="H616" s="292"/>
      <c r="I616" s="89" t="s">
        <v>13</v>
      </c>
      <c r="J616" s="241" t="s">
        <v>21</v>
      </c>
      <c r="K616" s="243" t="s">
        <v>665</v>
      </c>
      <c r="L616" s="199">
        <v>609.78836666666666</v>
      </c>
      <c r="M616" s="186"/>
      <c r="N616" s="186"/>
      <c r="O616" s="186"/>
      <c r="P616" s="186"/>
    </row>
    <row r="617" spans="1:16" s="92" customFormat="1" ht="14.45" customHeight="1">
      <c r="A617" s="195">
        <v>45644</v>
      </c>
      <c r="B617" s="174" t="s">
        <v>17</v>
      </c>
      <c r="C617" s="37" t="s">
        <v>38</v>
      </c>
      <c r="D617" s="224" t="s">
        <v>8</v>
      </c>
      <c r="E617" s="204">
        <v>5000</v>
      </c>
      <c r="F617" s="256">
        <f t="shared" si="9"/>
        <v>8.1995660680309257</v>
      </c>
      <c r="G617" s="95" t="s">
        <v>409</v>
      </c>
      <c r="H617" s="294"/>
      <c r="I617" s="180" t="s">
        <v>16</v>
      </c>
      <c r="J617" s="241" t="s">
        <v>21</v>
      </c>
      <c r="K617" s="243" t="s">
        <v>665</v>
      </c>
      <c r="L617" s="199">
        <v>609.78836666666666</v>
      </c>
      <c r="M617" s="186"/>
      <c r="N617" s="186"/>
      <c r="O617" s="186"/>
      <c r="P617" s="186"/>
    </row>
    <row r="618" spans="1:16" s="92" customFormat="1" ht="14.45" customHeight="1">
      <c r="A618" s="195">
        <v>45644</v>
      </c>
      <c r="B618" s="174" t="s">
        <v>17</v>
      </c>
      <c r="C618" s="37" t="s">
        <v>38</v>
      </c>
      <c r="D618" s="224" t="s">
        <v>6</v>
      </c>
      <c r="E618" s="204">
        <v>5000</v>
      </c>
      <c r="F618" s="256">
        <f t="shared" si="9"/>
        <v>8.1995660680309257</v>
      </c>
      <c r="G618" s="95" t="s">
        <v>410</v>
      </c>
      <c r="H618" s="294"/>
      <c r="I618" s="36" t="s">
        <v>67</v>
      </c>
      <c r="J618" s="241" t="s">
        <v>21</v>
      </c>
      <c r="K618" s="243" t="s">
        <v>665</v>
      </c>
      <c r="L618" s="199">
        <v>609.78836666666666</v>
      </c>
      <c r="M618" s="186"/>
      <c r="N618" s="186"/>
      <c r="O618" s="186"/>
      <c r="P618" s="186"/>
    </row>
    <row r="619" spans="1:16" s="92" customFormat="1" ht="14.45" customHeight="1">
      <c r="A619" s="195">
        <v>45644</v>
      </c>
      <c r="B619" s="174" t="s">
        <v>17</v>
      </c>
      <c r="C619" s="37" t="s">
        <v>38</v>
      </c>
      <c r="D619" s="211" t="s">
        <v>5</v>
      </c>
      <c r="E619" s="204">
        <v>5000</v>
      </c>
      <c r="F619" s="256">
        <f t="shared" si="9"/>
        <v>8.1995660680309257</v>
      </c>
      <c r="G619" s="95" t="s">
        <v>411</v>
      </c>
      <c r="H619" s="294"/>
      <c r="I619" s="180" t="s">
        <v>42</v>
      </c>
      <c r="J619" s="241" t="s">
        <v>21</v>
      </c>
      <c r="K619" s="243" t="s">
        <v>665</v>
      </c>
      <c r="L619" s="199">
        <v>609.78836666666666</v>
      </c>
      <c r="M619" s="186"/>
      <c r="N619" s="186"/>
      <c r="O619" s="186"/>
      <c r="P619" s="186"/>
    </row>
    <row r="620" spans="1:16" s="92" customFormat="1" ht="14.45" customHeight="1">
      <c r="A620" s="195">
        <v>45644</v>
      </c>
      <c r="B620" s="174" t="s">
        <v>17</v>
      </c>
      <c r="C620" s="37" t="s">
        <v>38</v>
      </c>
      <c r="D620" s="211" t="s">
        <v>5</v>
      </c>
      <c r="E620" s="204">
        <v>5000</v>
      </c>
      <c r="F620" s="256">
        <f t="shared" si="9"/>
        <v>8.1995660680309257</v>
      </c>
      <c r="G620" s="95" t="s">
        <v>412</v>
      </c>
      <c r="H620" s="321"/>
      <c r="I620" s="180" t="s">
        <v>24</v>
      </c>
      <c r="J620" s="241" t="s">
        <v>21</v>
      </c>
      <c r="K620" s="243" t="s">
        <v>665</v>
      </c>
      <c r="L620" s="199">
        <v>609.78836666666666</v>
      </c>
      <c r="M620" s="186"/>
      <c r="N620" s="186"/>
      <c r="O620" s="186"/>
      <c r="P620" s="186"/>
    </row>
    <row r="621" spans="1:16" s="92" customFormat="1" ht="14.45" customHeight="1">
      <c r="A621" s="195">
        <v>45644</v>
      </c>
      <c r="B621" s="174" t="s">
        <v>17</v>
      </c>
      <c r="C621" s="37" t="s">
        <v>38</v>
      </c>
      <c r="D621" s="224" t="s">
        <v>7</v>
      </c>
      <c r="E621" s="204">
        <v>2500</v>
      </c>
      <c r="F621" s="256">
        <f t="shared" si="9"/>
        <v>4.0997830340154628</v>
      </c>
      <c r="G621" s="95" t="s">
        <v>413</v>
      </c>
      <c r="H621" s="207"/>
      <c r="I621" s="180" t="s">
        <v>13</v>
      </c>
      <c r="J621" s="241" t="s">
        <v>21</v>
      </c>
      <c r="K621" s="243" t="s">
        <v>665</v>
      </c>
      <c r="L621" s="199">
        <v>609.78836666666666</v>
      </c>
      <c r="M621" s="186"/>
      <c r="N621" s="186"/>
      <c r="O621" s="186"/>
      <c r="P621" s="186"/>
    </row>
    <row r="622" spans="1:16" s="92" customFormat="1" ht="14.45" customHeight="1">
      <c r="A622" s="195">
        <v>45644</v>
      </c>
      <c r="B622" s="174" t="s">
        <v>17</v>
      </c>
      <c r="C622" s="37" t="s">
        <v>38</v>
      </c>
      <c r="D622" s="224" t="s">
        <v>6</v>
      </c>
      <c r="E622" s="204">
        <v>2500</v>
      </c>
      <c r="F622" s="256">
        <f t="shared" si="9"/>
        <v>4.0997830340154628</v>
      </c>
      <c r="G622" s="95" t="s">
        <v>414</v>
      </c>
      <c r="H622" s="207"/>
      <c r="I622" s="177" t="s">
        <v>11</v>
      </c>
      <c r="J622" s="241" t="s">
        <v>21</v>
      </c>
      <c r="K622" s="243" t="s">
        <v>665</v>
      </c>
      <c r="L622" s="199">
        <v>609.78836666666666</v>
      </c>
      <c r="M622" s="186"/>
      <c r="N622" s="186"/>
      <c r="O622" s="186"/>
      <c r="P622" s="186"/>
    </row>
    <row r="623" spans="1:16" s="92" customFormat="1" ht="15.75" customHeight="1">
      <c r="A623" s="195">
        <v>45644</v>
      </c>
      <c r="B623" s="174" t="s">
        <v>17</v>
      </c>
      <c r="C623" s="37" t="s">
        <v>38</v>
      </c>
      <c r="D623" s="224" t="s">
        <v>6</v>
      </c>
      <c r="E623" s="204">
        <v>2500</v>
      </c>
      <c r="F623" s="256">
        <f t="shared" si="9"/>
        <v>4.0997830340154628</v>
      </c>
      <c r="G623" s="95" t="s">
        <v>415</v>
      </c>
      <c r="H623" s="207"/>
      <c r="I623" s="177" t="s">
        <v>54</v>
      </c>
      <c r="J623" s="241" t="s">
        <v>21</v>
      </c>
      <c r="K623" s="243" t="s">
        <v>665</v>
      </c>
      <c r="L623" s="199">
        <v>609.78836666666666</v>
      </c>
      <c r="M623" s="186"/>
      <c r="N623" s="186"/>
      <c r="O623" s="186"/>
      <c r="P623" s="186"/>
    </row>
    <row r="624" spans="1:16" s="92" customFormat="1" ht="15.75" customHeight="1">
      <c r="A624" s="195">
        <v>45644</v>
      </c>
      <c r="B624" s="174" t="s">
        <v>17</v>
      </c>
      <c r="C624" s="37" t="s">
        <v>38</v>
      </c>
      <c r="D624" s="224" t="s">
        <v>6</v>
      </c>
      <c r="E624" s="204">
        <v>2500</v>
      </c>
      <c r="F624" s="256">
        <f t="shared" si="9"/>
        <v>4.0997830340154628</v>
      </c>
      <c r="G624" s="95" t="s">
        <v>416</v>
      </c>
      <c r="H624" s="207"/>
      <c r="I624" s="38" t="s">
        <v>208</v>
      </c>
      <c r="J624" s="241" t="s">
        <v>21</v>
      </c>
      <c r="K624" s="243" t="s">
        <v>665</v>
      </c>
      <c r="L624" s="199">
        <v>609.78836666666666</v>
      </c>
      <c r="M624" s="186"/>
      <c r="N624" s="186"/>
      <c r="O624" s="186"/>
      <c r="P624" s="186"/>
    </row>
    <row r="625" spans="1:16" s="92" customFormat="1" ht="15.75" customHeight="1">
      <c r="A625" s="195">
        <v>45644</v>
      </c>
      <c r="B625" s="174" t="s">
        <v>17</v>
      </c>
      <c r="C625" s="37" t="s">
        <v>38</v>
      </c>
      <c r="D625" s="211" t="s">
        <v>5</v>
      </c>
      <c r="E625" s="204">
        <v>2500</v>
      </c>
      <c r="F625" s="256">
        <f t="shared" si="9"/>
        <v>4.0997830340154628</v>
      </c>
      <c r="G625" s="95" t="s">
        <v>417</v>
      </c>
      <c r="H625" s="320"/>
      <c r="I625" s="177" t="s">
        <v>91</v>
      </c>
      <c r="J625" s="241" t="s">
        <v>21</v>
      </c>
      <c r="K625" s="243" t="s">
        <v>665</v>
      </c>
      <c r="L625" s="199">
        <v>609.78836666666666</v>
      </c>
      <c r="M625" s="186"/>
      <c r="N625" s="186"/>
      <c r="O625" s="186"/>
      <c r="P625" s="186"/>
    </row>
    <row r="626" spans="1:16" s="92" customFormat="1" ht="14.45" customHeight="1">
      <c r="A626" s="195">
        <v>45644</v>
      </c>
      <c r="B626" s="174" t="s">
        <v>17</v>
      </c>
      <c r="C626" s="37" t="s">
        <v>38</v>
      </c>
      <c r="D626" s="211" t="s">
        <v>5</v>
      </c>
      <c r="E626" s="204">
        <v>2500</v>
      </c>
      <c r="F626" s="256">
        <f t="shared" si="9"/>
        <v>4.0997830340154628</v>
      </c>
      <c r="G626" s="95" t="s">
        <v>418</v>
      </c>
      <c r="H626" s="264"/>
      <c r="I626" s="177" t="s">
        <v>220</v>
      </c>
      <c r="J626" s="241" t="s">
        <v>21</v>
      </c>
      <c r="K626" s="243" t="s">
        <v>665</v>
      </c>
      <c r="L626" s="199">
        <v>609.78836666666666</v>
      </c>
      <c r="M626" s="186"/>
      <c r="N626" s="186"/>
      <c r="O626" s="186"/>
      <c r="P626" s="186"/>
    </row>
    <row r="627" spans="1:16" s="92" customFormat="1" ht="14.45" customHeight="1">
      <c r="A627" s="195">
        <v>45644</v>
      </c>
      <c r="B627" s="174" t="s">
        <v>17</v>
      </c>
      <c r="C627" s="37" t="s">
        <v>38</v>
      </c>
      <c r="D627" s="211" t="s">
        <v>5</v>
      </c>
      <c r="E627" s="204">
        <v>2500</v>
      </c>
      <c r="F627" s="256">
        <f t="shared" si="9"/>
        <v>4.0997830340154628</v>
      </c>
      <c r="G627" s="95" t="s">
        <v>419</v>
      </c>
      <c r="H627" s="264"/>
      <c r="I627" s="177" t="s">
        <v>238</v>
      </c>
      <c r="J627" s="241" t="s">
        <v>21</v>
      </c>
      <c r="K627" s="243" t="s">
        <v>665</v>
      </c>
      <c r="L627" s="199">
        <v>609.78836666666666</v>
      </c>
      <c r="M627" s="186"/>
      <c r="N627" s="186"/>
      <c r="O627" s="186"/>
      <c r="P627" s="186"/>
    </row>
    <row r="628" spans="1:16" s="92" customFormat="1" ht="14.45" customHeight="1">
      <c r="A628" s="195">
        <v>45644</v>
      </c>
      <c r="B628" s="174" t="s">
        <v>17</v>
      </c>
      <c r="C628" s="37" t="s">
        <v>38</v>
      </c>
      <c r="D628" s="224" t="s">
        <v>9</v>
      </c>
      <c r="E628" s="204">
        <v>2500</v>
      </c>
      <c r="F628" s="256">
        <f t="shared" si="9"/>
        <v>4.0997830340154628</v>
      </c>
      <c r="G628" s="373" t="s">
        <v>420</v>
      </c>
      <c r="H628" s="264"/>
      <c r="I628" s="177" t="s">
        <v>206</v>
      </c>
      <c r="J628" s="241" t="s">
        <v>21</v>
      </c>
      <c r="K628" s="243" t="s">
        <v>665</v>
      </c>
      <c r="L628" s="199">
        <v>609.78836666666666</v>
      </c>
      <c r="M628" s="186"/>
      <c r="N628" s="186"/>
      <c r="O628" s="186"/>
      <c r="P628" s="186"/>
    </row>
    <row r="629" spans="1:16" s="92" customFormat="1" ht="14.45" customHeight="1">
      <c r="A629" s="195">
        <v>45644</v>
      </c>
      <c r="B629" s="174" t="s">
        <v>17</v>
      </c>
      <c r="C629" s="37" t="s">
        <v>38</v>
      </c>
      <c r="D629" s="224" t="s">
        <v>9</v>
      </c>
      <c r="E629" s="204">
        <v>2500</v>
      </c>
      <c r="F629" s="256">
        <f t="shared" si="9"/>
        <v>4.0997830340154628</v>
      </c>
      <c r="G629" s="373" t="s">
        <v>421</v>
      </c>
      <c r="H629" s="264"/>
      <c r="I629" s="177" t="s">
        <v>14</v>
      </c>
      <c r="J629" s="241" t="s">
        <v>21</v>
      </c>
      <c r="K629" s="243" t="s">
        <v>665</v>
      </c>
      <c r="L629" s="199">
        <v>609.78836666666666</v>
      </c>
      <c r="M629" s="186"/>
      <c r="N629" s="186"/>
      <c r="O629" s="186"/>
      <c r="P629" s="186"/>
    </row>
    <row r="630" spans="1:16" s="92" customFormat="1" ht="14.45" customHeight="1">
      <c r="A630" s="195">
        <v>45644</v>
      </c>
      <c r="B630" s="219" t="s">
        <v>531</v>
      </c>
      <c r="C630" s="37" t="s">
        <v>207</v>
      </c>
      <c r="D630" s="211" t="s">
        <v>9</v>
      </c>
      <c r="E630" s="204">
        <v>20000</v>
      </c>
      <c r="F630" s="256">
        <f t="shared" si="9"/>
        <v>32.798264272123703</v>
      </c>
      <c r="G630" s="373" t="s">
        <v>123</v>
      </c>
      <c r="H630" s="318"/>
      <c r="I630" s="38" t="s">
        <v>14</v>
      </c>
      <c r="J630" s="241" t="s">
        <v>21</v>
      </c>
      <c r="K630" s="243" t="s">
        <v>665</v>
      </c>
      <c r="L630" s="199">
        <v>609.78836666666666</v>
      </c>
      <c r="M630" s="186"/>
      <c r="N630" s="186"/>
      <c r="O630" s="186"/>
      <c r="P630" s="186"/>
    </row>
    <row r="631" spans="1:16" s="92" customFormat="1" ht="14.45" customHeight="1">
      <c r="A631" s="195">
        <v>45644</v>
      </c>
      <c r="B631" s="219" t="s">
        <v>529</v>
      </c>
      <c r="C631" s="37" t="s">
        <v>47</v>
      </c>
      <c r="D631" s="211" t="s">
        <v>9</v>
      </c>
      <c r="E631" s="204">
        <v>3000</v>
      </c>
      <c r="F631" s="256">
        <f t="shared" si="9"/>
        <v>4.9197396408185554</v>
      </c>
      <c r="G631" s="373" t="s">
        <v>244</v>
      </c>
      <c r="H631" s="318"/>
      <c r="I631" s="38" t="s">
        <v>14</v>
      </c>
      <c r="J631" s="241" t="s">
        <v>21</v>
      </c>
      <c r="K631" s="243" t="s">
        <v>665</v>
      </c>
      <c r="L631" s="199">
        <v>609.78836666666666</v>
      </c>
      <c r="M631" s="186"/>
      <c r="N631" s="186"/>
      <c r="O631" s="186"/>
      <c r="P631" s="186"/>
    </row>
    <row r="632" spans="1:16" s="92" customFormat="1" ht="15.75" customHeight="1">
      <c r="A632" s="395">
        <v>45644</v>
      </c>
      <c r="B632" s="420" t="s">
        <v>578</v>
      </c>
      <c r="C632" s="85" t="s">
        <v>10</v>
      </c>
      <c r="D632" s="351" t="s">
        <v>8</v>
      </c>
      <c r="E632" s="204">
        <v>1288000</v>
      </c>
      <c r="F632" s="256">
        <f t="shared" si="9"/>
        <v>2112.2082191247664</v>
      </c>
      <c r="G632" s="356" t="s">
        <v>52</v>
      </c>
      <c r="H632" s="331"/>
      <c r="I632" s="362" t="s">
        <v>218</v>
      </c>
      <c r="J632" s="241" t="s">
        <v>21</v>
      </c>
      <c r="K632" s="243" t="s">
        <v>665</v>
      </c>
      <c r="L632" s="199">
        <v>609.78836666666666</v>
      </c>
      <c r="M632" s="186"/>
      <c r="N632" s="186"/>
      <c r="O632" s="186"/>
      <c r="P632" s="186"/>
    </row>
    <row r="633" spans="1:16" s="92" customFormat="1" ht="15.75" customHeight="1">
      <c r="A633" s="395">
        <v>45644</v>
      </c>
      <c r="B633" s="334" t="s">
        <v>579</v>
      </c>
      <c r="C633" s="37" t="s">
        <v>10</v>
      </c>
      <c r="D633" s="351" t="s">
        <v>8</v>
      </c>
      <c r="E633" s="204">
        <v>1288000</v>
      </c>
      <c r="F633" s="256">
        <f t="shared" si="9"/>
        <v>2112.2082191247664</v>
      </c>
      <c r="G633" s="356" t="s">
        <v>52</v>
      </c>
      <c r="H633" s="331"/>
      <c r="I633" s="362" t="s">
        <v>218</v>
      </c>
      <c r="J633" s="241" t="s">
        <v>21</v>
      </c>
      <c r="K633" s="243" t="s">
        <v>665</v>
      </c>
      <c r="L633" s="199">
        <v>609.78836666666666</v>
      </c>
    </row>
    <row r="634" spans="1:16" s="92" customFormat="1" ht="15.75" customHeight="1">
      <c r="A634" s="395">
        <v>45644</v>
      </c>
      <c r="B634" s="334" t="s">
        <v>580</v>
      </c>
      <c r="C634" s="37" t="s">
        <v>10</v>
      </c>
      <c r="D634" s="351" t="s">
        <v>7</v>
      </c>
      <c r="E634" s="204">
        <v>714000</v>
      </c>
      <c r="F634" s="256">
        <f t="shared" si="9"/>
        <v>1170.8980345148161</v>
      </c>
      <c r="G634" s="356" t="s">
        <v>52</v>
      </c>
      <c r="H634" s="331"/>
      <c r="I634" s="362" t="s">
        <v>218</v>
      </c>
      <c r="J634" s="241" t="s">
        <v>21</v>
      </c>
      <c r="K634" s="243" t="s">
        <v>665</v>
      </c>
      <c r="L634" s="199">
        <v>609.78836666666666</v>
      </c>
      <c r="M634" s="186"/>
      <c r="N634" s="186"/>
      <c r="O634" s="186"/>
      <c r="P634" s="186"/>
    </row>
    <row r="635" spans="1:16" s="92" customFormat="1" ht="14.45" customHeight="1">
      <c r="A635" s="395">
        <v>45644</v>
      </c>
      <c r="B635" s="334" t="s">
        <v>581</v>
      </c>
      <c r="C635" s="37" t="s">
        <v>10</v>
      </c>
      <c r="D635" s="224" t="s">
        <v>6</v>
      </c>
      <c r="E635" s="204">
        <v>700000</v>
      </c>
      <c r="F635" s="256">
        <f t="shared" si="9"/>
        <v>1147.9392495243296</v>
      </c>
      <c r="G635" s="356" t="s">
        <v>52</v>
      </c>
      <c r="H635" s="331"/>
      <c r="I635" s="362" t="s">
        <v>218</v>
      </c>
      <c r="J635" s="241" t="s">
        <v>21</v>
      </c>
      <c r="K635" s="243" t="s">
        <v>665</v>
      </c>
      <c r="L635" s="199">
        <v>609.78836666666666</v>
      </c>
      <c r="M635" s="186"/>
      <c r="N635" s="186"/>
      <c r="O635" s="186"/>
      <c r="P635" s="186"/>
    </row>
    <row r="636" spans="1:16" s="92" customFormat="1" ht="14.45" customHeight="1">
      <c r="A636" s="395">
        <v>45644</v>
      </c>
      <c r="B636" s="334" t="s">
        <v>582</v>
      </c>
      <c r="C636" s="37" t="s">
        <v>10</v>
      </c>
      <c r="D636" s="224" t="s">
        <v>6</v>
      </c>
      <c r="E636" s="204">
        <v>462000</v>
      </c>
      <c r="F636" s="256">
        <f t="shared" si="9"/>
        <v>757.63990468605743</v>
      </c>
      <c r="G636" s="356" t="s">
        <v>52</v>
      </c>
      <c r="H636" s="331"/>
      <c r="I636" s="362" t="s">
        <v>218</v>
      </c>
      <c r="J636" s="241" t="s">
        <v>21</v>
      </c>
      <c r="K636" s="243" t="s">
        <v>665</v>
      </c>
      <c r="L636" s="199">
        <v>609.78836666666666</v>
      </c>
      <c r="M636" s="186"/>
      <c r="N636" s="186"/>
      <c r="O636" s="186"/>
      <c r="P636" s="186"/>
    </row>
    <row r="637" spans="1:16" s="92" customFormat="1" ht="14.45" customHeight="1">
      <c r="A637" s="395">
        <v>45644</v>
      </c>
      <c r="B637" s="334" t="s">
        <v>583</v>
      </c>
      <c r="C637" s="37" t="s">
        <v>10</v>
      </c>
      <c r="D637" s="211" t="s">
        <v>9</v>
      </c>
      <c r="E637" s="204">
        <v>476000</v>
      </c>
      <c r="F637" s="256">
        <f t="shared" si="9"/>
        <v>780.59868967654404</v>
      </c>
      <c r="G637" s="356" t="s">
        <v>52</v>
      </c>
      <c r="H637" s="331"/>
      <c r="I637" s="362" t="s">
        <v>218</v>
      </c>
      <c r="J637" s="241" t="s">
        <v>21</v>
      </c>
      <c r="K637" s="243" t="s">
        <v>665</v>
      </c>
      <c r="L637" s="199">
        <v>609.78836666666666</v>
      </c>
      <c r="M637" s="186"/>
      <c r="N637" s="186"/>
      <c r="O637" s="186"/>
      <c r="P637" s="186"/>
    </row>
    <row r="638" spans="1:16" s="92" customFormat="1" ht="14.45" customHeight="1">
      <c r="A638" s="395">
        <v>45644</v>
      </c>
      <c r="B638" s="334" t="s">
        <v>584</v>
      </c>
      <c r="C638" s="37" t="s">
        <v>10</v>
      </c>
      <c r="D638" s="211" t="s">
        <v>5</v>
      </c>
      <c r="E638" s="204">
        <v>556000</v>
      </c>
      <c r="F638" s="256">
        <f t="shared" si="9"/>
        <v>911.79174676503885</v>
      </c>
      <c r="G638" s="356" t="s">
        <v>52</v>
      </c>
      <c r="H638" s="331"/>
      <c r="I638" s="362" t="s">
        <v>218</v>
      </c>
      <c r="J638" s="241" t="s">
        <v>21</v>
      </c>
      <c r="K638" s="243" t="s">
        <v>665</v>
      </c>
      <c r="L638" s="199">
        <v>609.78836666666666</v>
      </c>
      <c r="M638" s="186"/>
      <c r="N638" s="186"/>
      <c r="O638" s="186"/>
      <c r="P638" s="186"/>
    </row>
    <row r="639" spans="1:16" s="92" customFormat="1" ht="14.45" customHeight="1">
      <c r="A639" s="395">
        <v>45644</v>
      </c>
      <c r="B639" s="334" t="s">
        <v>585</v>
      </c>
      <c r="C639" s="37" t="s">
        <v>10</v>
      </c>
      <c r="D639" s="211" t="s">
        <v>5</v>
      </c>
      <c r="E639" s="204">
        <v>556000</v>
      </c>
      <c r="F639" s="256">
        <f t="shared" si="9"/>
        <v>911.79174676503885</v>
      </c>
      <c r="G639" s="356" t="s">
        <v>52</v>
      </c>
      <c r="H639" s="331"/>
      <c r="I639" s="362" t="s">
        <v>218</v>
      </c>
      <c r="J639" s="241" t="s">
        <v>21</v>
      </c>
      <c r="K639" s="243" t="s">
        <v>665</v>
      </c>
      <c r="L639" s="199">
        <v>609.78836666666666</v>
      </c>
      <c r="M639" s="186"/>
      <c r="N639" s="186"/>
      <c r="O639" s="186"/>
      <c r="P639" s="186"/>
    </row>
    <row r="640" spans="1:16" s="92" customFormat="1" ht="14.45" customHeight="1">
      <c r="A640" s="395">
        <v>45644</v>
      </c>
      <c r="B640" s="334" t="s">
        <v>586</v>
      </c>
      <c r="C640" s="37" t="s">
        <v>10</v>
      </c>
      <c r="D640" s="211" t="s">
        <v>6</v>
      </c>
      <c r="E640" s="204">
        <v>266000</v>
      </c>
      <c r="F640" s="256">
        <f t="shared" si="9"/>
        <v>436.21691481924523</v>
      </c>
      <c r="G640" s="356" t="s">
        <v>52</v>
      </c>
      <c r="H640" s="331"/>
      <c r="I640" s="362" t="s">
        <v>218</v>
      </c>
      <c r="J640" s="241" t="s">
        <v>21</v>
      </c>
      <c r="K640" s="243" t="s">
        <v>665</v>
      </c>
      <c r="L640" s="199">
        <v>609.78836666666666</v>
      </c>
      <c r="M640" s="186"/>
      <c r="N640" s="186"/>
      <c r="O640" s="186"/>
      <c r="P640" s="186"/>
    </row>
    <row r="641" spans="1:16" s="92" customFormat="1" ht="14.45" customHeight="1">
      <c r="A641" s="395">
        <v>45644</v>
      </c>
      <c r="B641" s="334" t="s">
        <v>587</v>
      </c>
      <c r="C641" s="37" t="s">
        <v>10</v>
      </c>
      <c r="D641" s="211" t="s">
        <v>5</v>
      </c>
      <c r="E641" s="204">
        <v>252000</v>
      </c>
      <c r="F641" s="256">
        <f t="shared" si="9"/>
        <v>413.25812982875863</v>
      </c>
      <c r="G641" s="356" t="s">
        <v>52</v>
      </c>
      <c r="H641" s="331"/>
      <c r="I641" s="362" t="s">
        <v>218</v>
      </c>
      <c r="J641" s="241" t="s">
        <v>21</v>
      </c>
      <c r="K641" s="243" t="s">
        <v>665</v>
      </c>
      <c r="L641" s="199">
        <v>609.78836666666666</v>
      </c>
      <c r="M641" s="186"/>
      <c r="N641" s="186"/>
      <c r="O641" s="186"/>
      <c r="P641" s="186"/>
    </row>
    <row r="642" spans="1:16" s="92" customFormat="1" ht="15.75" customHeight="1">
      <c r="A642" s="395">
        <v>45644</v>
      </c>
      <c r="B642" s="334" t="s">
        <v>588</v>
      </c>
      <c r="C642" s="37" t="s">
        <v>10</v>
      </c>
      <c r="D642" s="211" t="s">
        <v>9</v>
      </c>
      <c r="E642" s="204">
        <v>250000</v>
      </c>
      <c r="F642" s="256">
        <f t="shared" ref="F642:F705" si="10">E642/L642</f>
        <v>409.97830340154627</v>
      </c>
      <c r="G642" s="356" t="s">
        <v>52</v>
      </c>
      <c r="H642" s="331"/>
      <c r="I642" s="362" t="s">
        <v>218</v>
      </c>
      <c r="J642" s="241" t="s">
        <v>21</v>
      </c>
      <c r="K642" s="243" t="s">
        <v>665</v>
      </c>
      <c r="L642" s="199">
        <v>609.78836666666666</v>
      </c>
      <c r="M642" s="186"/>
      <c r="N642" s="186"/>
      <c r="O642" s="186"/>
      <c r="P642" s="186"/>
    </row>
    <row r="643" spans="1:16" s="92" customFormat="1" ht="15.75" customHeight="1">
      <c r="A643" s="395">
        <v>45644</v>
      </c>
      <c r="B643" s="334" t="s">
        <v>593</v>
      </c>
      <c r="C643" s="37" t="s">
        <v>10</v>
      </c>
      <c r="D643" s="211" t="s">
        <v>6</v>
      </c>
      <c r="E643" s="204">
        <v>200000</v>
      </c>
      <c r="F643" s="256">
        <f t="shared" si="10"/>
        <v>327.98264272123703</v>
      </c>
      <c r="G643" s="356" t="s">
        <v>52</v>
      </c>
      <c r="H643" s="331"/>
      <c r="I643" s="362" t="s">
        <v>218</v>
      </c>
      <c r="J643" s="241" t="s">
        <v>21</v>
      </c>
      <c r="K643" s="243" t="s">
        <v>665</v>
      </c>
      <c r="L643" s="199">
        <v>609.78836666666666</v>
      </c>
      <c r="M643" s="186"/>
      <c r="N643" s="186"/>
      <c r="O643" s="186"/>
      <c r="P643" s="186"/>
    </row>
    <row r="644" spans="1:16" s="92" customFormat="1" ht="15.75" customHeight="1">
      <c r="A644" s="195">
        <v>45644</v>
      </c>
      <c r="B644" s="219" t="s">
        <v>43</v>
      </c>
      <c r="C644" s="37" t="s">
        <v>53</v>
      </c>
      <c r="D644" s="295" t="s">
        <v>8</v>
      </c>
      <c r="E644" s="204">
        <v>2700</v>
      </c>
      <c r="F644" s="256">
        <f t="shared" si="10"/>
        <v>4.4277656767366995</v>
      </c>
      <c r="G644" s="217" t="e">
        <f>#REF!</f>
        <v>#REF!</v>
      </c>
      <c r="H644" s="294"/>
      <c r="I644" s="38" t="e">
        <f>#REF!</f>
        <v>#REF!</v>
      </c>
      <c r="J644" s="241" t="s">
        <v>21</v>
      </c>
      <c r="K644" s="243" t="s">
        <v>665</v>
      </c>
      <c r="L644" s="199">
        <v>609.78836666666666</v>
      </c>
      <c r="M644" s="186"/>
      <c r="N644" s="186"/>
      <c r="O644" s="186"/>
      <c r="P644" s="186"/>
    </row>
    <row r="645" spans="1:16" s="92" customFormat="1" ht="14.45" customHeight="1">
      <c r="A645" s="308">
        <v>45644</v>
      </c>
      <c r="B645" s="174" t="s">
        <v>43</v>
      </c>
      <c r="C645" s="37" t="s">
        <v>53</v>
      </c>
      <c r="D645" s="211" t="s">
        <v>109</v>
      </c>
      <c r="E645" s="204">
        <v>7000</v>
      </c>
      <c r="F645" s="256">
        <f t="shared" si="10"/>
        <v>11.479392495243296</v>
      </c>
      <c r="G645" s="297" t="s">
        <v>500</v>
      </c>
      <c r="H645" s="258"/>
      <c r="I645" s="38" t="s">
        <v>67</v>
      </c>
      <c r="J645" s="241" t="s">
        <v>21</v>
      </c>
      <c r="K645" s="243" t="s">
        <v>665</v>
      </c>
      <c r="L645" s="199">
        <v>609.78836666666666</v>
      </c>
      <c r="M645" s="186"/>
      <c r="N645" s="186"/>
      <c r="O645" s="186"/>
      <c r="P645" s="186"/>
    </row>
    <row r="646" spans="1:16" s="92" customFormat="1" ht="14.45" customHeight="1">
      <c r="A646" s="308">
        <v>45644</v>
      </c>
      <c r="B646" s="174" t="s">
        <v>43</v>
      </c>
      <c r="C646" s="37" t="s">
        <v>53</v>
      </c>
      <c r="D646" s="211" t="s">
        <v>109</v>
      </c>
      <c r="E646" s="204">
        <v>7000</v>
      </c>
      <c r="F646" s="256">
        <f t="shared" si="10"/>
        <v>11.479392495243296</v>
      </c>
      <c r="G646" s="297" t="s">
        <v>501</v>
      </c>
      <c r="H646" s="258"/>
      <c r="I646" s="38" t="s">
        <v>67</v>
      </c>
      <c r="J646" s="241" t="s">
        <v>21</v>
      </c>
      <c r="K646" s="243" t="s">
        <v>665</v>
      </c>
      <c r="L646" s="199">
        <v>609.78836666666666</v>
      </c>
      <c r="M646" s="186"/>
      <c r="N646" s="186"/>
      <c r="O646" s="186"/>
      <c r="P646" s="186"/>
    </row>
    <row r="647" spans="1:16" s="92" customFormat="1" ht="14.45" customHeight="1">
      <c r="A647" s="308">
        <v>45644</v>
      </c>
      <c r="B647" s="174" t="s">
        <v>43</v>
      </c>
      <c r="C647" s="37" t="s">
        <v>53</v>
      </c>
      <c r="D647" s="211" t="s">
        <v>109</v>
      </c>
      <c r="E647" s="204">
        <v>7000</v>
      </c>
      <c r="F647" s="256">
        <f t="shared" si="10"/>
        <v>11.479392495243296</v>
      </c>
      <c r="G647" s="297" t="s">
        <v>502</v>
      </c>
      <c r="H647" s="258"/>
      <c r="I647" s="38" t="s">
        <v>67</v>
      </c>
      <c r="J647" s="241" t="s">
        <v>21</v>
      </c>
      <c r="K647" s="243" t="s">
        <v>665</v>
      </c>
      <c r="L647" s="199">
        <v>609.78836666666666</v>
      </c>
      <c r="M647" s="186"/>
      <c r="N647" s="186"/>
      <c r="O647" s="186"/>
      <c r="P647" s="186"/>
    </row>
    <row r="648" spans="1:16" s="92" customFormat="1" ht="14.45" customHeight="1">
      <c r="A648" s="308">
        <v>45644</v>
      </c>
      <c r="B648" s="174" t="s">
        <v>43</v>
      </c>
      <c r="C648" s="37" t="s">
        <v>53</v>
      </c>
      <c r="D648" s="211" t="s">
        <v>109</v>
      </c>
      <c r="E648" s="204">
        <v>7000</v>
      </c>
      <c r="F648" s="256">
        <f t="shared" si="10"/>
        <v>11.479392495243296</v>
      </c>
      <c r="G648" s="297" t="s">
        <v>503</v>
      </c>
      <c r="H648" s="258"/>
      <c r="I648" s="38" t="s">
        <v>67</v>
      </c>
      <c r="J648" s="241" t="s">
        <v>21</v>
      </c>
      <c r="K648" s="243" t="s">
        <v>665</v>
      </c>
      <c r="L648" s="199">
        <v>609.78836666666666</v>
      </c>
      <c r="M648" s="186"/>
      <c r="N648" s="186"/>
      <c r="O648" s="186"/>
      <c r="P648" s="186"/>
    </row>
    <row r="649" spans="1:16" s="92" customFormat="1" ht="14.45" customHeight="1">
      <c r="A649" s="308">
        <v>45644</v>
      </c>
      <c r="B649" s="174" t="s">
        <v>43</v>
      </c>
      <c r="C649" s="37" t="s">
        <v>53</v>
      </c>
      <c r="D649" s="211" t="s">
        <v>109</v>
      </c>
      <c r="E649" s="204">
        <v>7000</v>
      </c>
      <c r="F649" s="256">
        <f t="shared" si="10"/>
        <v>11.479392495243296</v>
      </c>
      <c r="G649" s="297" t="s">
        <v>504</v>
      </c>
      <c r="H649" s="258"/>
      <c r="I649" s="38" t="s">
        <v>67</v>
      </c>
      <c r="J649" s="241" t="s">
        <v>21</v>
      </c>
      <c r="K649" s="243" t="s">
        <v>665</v>
      </c>
      <c r="L649" s="199">
        <v>609.78836666666666</v>
      </c>
      <c r="M649" s="186"/>
      <c r="N649" s="186"/>
      <c r="O649" s="186"/>
      <c r="P649" s="186"/>
    </row>
    <row r="650" spans="1:16" s="92" customFormat="1" ht="14.45" customHeight="1">
      <c r="A650" s="308">
        <v>45644</v>
      </c>
      <c r="B650" s="174" t="s">
        <v>44</v>
      </c>
      <c r="C650" s="37" t="s">
        <v>66</v>
      </c>
      <c r="D650" s="200" t="s">
        <v>109</v>
      </c>
      <c r="E650" s="204">
        <v>2400</v>
      </c>
      <c r="F650" s="256">
        <f t="shared" si="10"/>
        <v>3.9357917126548441</v>
      </c>
      <c r="G650" s="297" t="s">
        <v>58</v>
      </c>
      <c r="H650" s="258"/>
      <c r="I650" s="38" t="s">
        <v>67</v>
      </c>
      <c r="J650" s="241" t="s">
        <v>21</v>
      </c>
      <c r="K650" s="243" t="s">
        <v>665</v>
      </c>
      <c r="L650" s="199">
        <v>609.78836666666666</v>
      </c>
      <c r="M650" s="186"/>
      <c r="N650" s="186"/>
      <c r="O650" s="186"/>
      <c r="P650" s="186"/>
    </row>
    <row r="651" spans="1:16" s="92" customFormat="1" ht="14.45" customHeight="1">
      <c r="A651" s="308">
        <v>45644</v>
      </c>
      <c r="B651" s="179" t="s">
        <v>44</v>
      </c>
      <c r="C651" s="37" t="s">
        <v>66</v>
      </c>
      <c r="D651" s="216" t="s">
        <v>109</v>
      </c>
      <c r="E651" s="204">
        <v>3000</v>
      </c>
      <c r="F651" s="256">
        <f t="shared" si="10"/>
        <v>4.9197396408185554</v>
      </c>
      <c r="G651" s="297" t="s">
        <v>58</v>
      </c>
      <c r="H651" s="258"/>
      <c r="I651" s="38" t="s">
        <v>67</v>
      </c>
      <c r="J651" s="241" t="s">
        <v>21</v>
      </c>
      <c r="K651" s="243" t="s">
        <v>665</v>
      </c>
      <c r="L651" s="199">
        <v>609.78836666666666</v>
      </c>
      <c r="M651" s="186"/>
      <c r="N651" s="186"/>
      <c r="O651" s="186"/>
      <c r="P651" s="186"/>
    </row>
    <row r="652" spans="1:16" s="92" customFormat="1" ht="15.75" customHeight="1">
      <c r="A652" s="308">
        <v>45644</v>
      </c>
      <c r="B652" s="174" t="s">
        <v>43</v>
      </c>
      <c r="C652" s="37" t="s">
        <v>53</v>
      </c>
      <c r="D652" s="216" t="s">
        <v>109</v>
      </c>
      <c r="E652" s="204">
        <v>3550</v>
      </c>
      <c r="F652" s="256">
        <f t="shared" si="10"/>
        <v>5.8216919083019567</v>
      </c>
      <c r="G652" s="297" t="s">
        <v>58</v>
      </c>
      <c r="H652" s="258"/>
      <c r="I652" s="38" t="s">
        <v>67</v>
      </c>
      <c r="J652" s="241" t="s">
        <v>21</v>
      </c>
      <c r="K652" s="243" t="s">
        <v>665</v>
      </c>
      <c r="L652" s="199">
        <v>609.78836666666666</v>
      </c>
      <c r="M652" s="186"/>
      <c r="N652" s="186"/>
      <c r="O652" s="186"/>
      <c r="P652" s="186"/>
    </row>
    <row r="653" spans="1:16" s="92" customFormat="1" ht="15.75" customHeight="1">
      <c r="A653" s="195">
        <v>45644</v>
      </c>
      <c r="B653" s="219" t="s">
        <v>43</v>
      </c>
      <c r="C653" s="37" t="s">
        <v>53</v>
      </c>
      <c r="D653" s="211" t="s">
        <v>109</v>
      </c>
      <c r="E653" s="204">
        <v>2500</v>
      </c>
      <c r="F653" s="256">
        <f t="shared" si="10"/>
        <v>4.0997830340154628</v>
      </c>
      <c r="G653" s="217" t="s">
        <v>110</v>
      </c>
      <c r="H653" s="294"/>
      <c r="I653" s="217" t="s">
        <v>11</v>
      </c>
      <c r="J653" s="241" t="s">
        <v>21</v>
      </c>
      <c r="K653" s="243" t="s">
        <v>665</v>
      </c>
      <c r="L653" s="199">
        <v>609.78836666666666</v>
      </c>
      <c r="M653" s="186"/>
      <c r="N653" s="186"/>
      <c r="O653" s="186"/>
      <c r="P653" s="186"/>
    </row>
    <row r="654" spans="1:16" s="92" customFormat="1" ht="15.75" customHeight="1">
      <c r="A654" s="195">
        <v>45644</v>
      </c>
      <c r="B654" s="219" t="s">
        <v>44</v>
      </c>
      <c r="C654" s="37" t="s">
        <v>66</v>
      </c>
      <c r="D654" s="211" t="s">
        <v>109</v>
      </c>
      <c r="E654" s="204">
        <v>2000</v>
      </c>
      <c r="F654" s="256">
        <f t="shared" si="10"/>
        <v>3.2798264272123698</v>
      </c>
      <c r="G654" s="217" t="s">
        <v>110</v>
      </c>
      <c r="H654" s="197"/>
      <c r="I654" s="217" t="s">
        <v>11</v>
      </c>
      <c r="J654" s="241" t="s">
        <v>21</v>
      </c>
      <c r="K654" s="243" t="s">
        <v>665</v>
      </c>
      <c r="L654" s="199">
        <v>609.78836666666666</v>
      </c>
      <c r="M654" s="186"/>
      <c r="N654" s="186"/>
      <c r="O654" s="186"/>
      <c r="P654" s="186"/>
    </row>
    <row r="655" spans="1:16" s="92" customFormat="1" ht="14.45" customHeight="1">
      <c r="A655" s="195">
        <v>45644</v>
      </c>
      <c r="B655" s="219" t="s">
        <v>43</v>
      </c>
      <c r="C655" s="37" t="s">
        <v>53</v>
      </c>
      <c r="D655" s="211" t="s">
        <v>9</v>
      </c>
      <c r="E655" s="204">
        <v>3000</v>
      </c>
      <c r="F655" s="256">
        <f t="shared" si="10"/>
        <v>4.9197396408185554</v>
      </c>
      <c r="G655" s="50" t="s">
        <v>55</v>
      </c>
      <c r="H655" s="318"/>
      <c r="I655" s="38" t="s">
        <v>14</v>
      </c>
      <c r="J655" s="241" t="s">
        <v>21</v>
      </c>
      <c r="K655" s="243" t="s">
        <v>665</v>
      </c>
      <c r="L655" s="199">
        <v>609.78836666666666</v>
      </c>
      <c r="M655" s="186"/>
      <c r="N655" s="186"/>
      <c r="O655" s="186"/>
      <c r="P655" s="186"/>
    </row>
    <row r="656" spans="1:16" s="263" customFormat="1" ht="14.45" customHeight="1">
      <c r="A656" s="195">
        <v>45644</v>
      </c>
      <c r="B656" s="281" t="s">
        <v>43</v>
      </c>
      <c r="C656" s="383" t="s">
        <v>53</v>
      </c>
      <c r="D656" s="298" t="s">
        <v>9</v>
      </c>
      <c r="E656" s="204">
        <v>2000</v>
      </c>
      <c r="F656" s="256">
        <f t="shared" si="10"/>
        <v>3.2798264272123698</v>
      </c>
      <c r="G656" s="37" t="s">
        <v>228</v>
      </c>
      <c r="H656" s="292"/>
      <c r="I656" s="38" t="s">
        <v>206</v>
      </c>
      <c r="J656" s="241" t="s">
        <v>21</v>
      </c>
      <c r="K656" s="243" t="s">
        <v>665</v>
      </c>
      <c r="L656" s="199">
        <v>609.78836666666666</v>
      </c>
      <c r="M656" s="312"/>
      <c r="N656" s="312"/>
      <c r="O656" s="312"/>
      <c r="P656" s="312"/>
    </row>
    <row r="657" spans="1:16" s="251" customFormat="1" ht="14.45" customHeight="1">
      <c r="A657" s="195">
        <v>45644</v>
      </c>
      <c r="B657" s="39" t="s">
        <v>45</v>
      </c>
      <c r="C657" s="37" t="s">
        <v>66</v>
      </c>
      <c r="D657" s="211" t="s">
        <v>109</v>
      </c>
      <c r="E657" s="204">
        <v>8000</v>
      </c>
      <c r="F657" s="256">
        <f t="shared" si="10"/>
        <v>13.119305708849479</v>
      </c>
      <c r="G657" s="50" t="s">
        <v>56</v>
      </c>
      <c r="H657" s="197"/>
      <c r="I657" s="84" t="s">
        <v>42</v>
      </c>
      <c r="J657" s="241" t="s">
        <v>21</v>
      </c>
      <c r="K657" s="243" t="s">
        <v>665</v>
      </c>
      <c r="L657" s="199">
        <v>609.78836666666666</v>
      </c>
      <c r="M657" s="311"/>
      <c r="N657" s="311"/>
      <c r="O657" s="311"/>
      <c r="P657" s="311"/>
    </row>
    <row r="658" spans="1:16" s="92" customFormat="1" ht="14.45" customHeight="1">
      <c r="A658" s="195">
        <v>45644</v>
      </c>
      <c r="B658" s="39" t="s">
        <v>43</v>
      </c>
      <c r="C658" s="37" t="s">
        <v>53</v>
      </c>
      <c r="D658" s="211" t="s">
        <v>109</v>
      </c>
      <c r="E658" s="204">
        <v>12850</v>
      </c>
      <c r="F658" s="256">
        <f t="shared" si="10"/>
        <v>21.072884794839478</v>
      </c>
      <c r="G658" s="50" t="s">
        <v>56</v>
      </c>
      <c r="H658" s="197"/>
      <c r="I658" s="84" t="s">
        <v>42</v>
      </c>
      <c r="J658" s="241" t="s">
        <v>21</v>
      </c>
      <c r="K658" s="243" t="s">
        <v>665</v>
      </c>
      <c r="L658" s="199">
        <v>609.78836666666666</v>
      </c>
      <c r="M658" s="186"/>
      <c r="N658" s="186"/>
      <c r="O658" s="186"/>
      <c r="P658" s="186"/>
    </row>
    <row r="659" spans="1:16" s="92" customFormat="1" ht="14.45" customHeight="1">
      <c r="A659" s="195">
        <v>45644</v>
      </c>
      <c r="B659" s="39" t="s">
        <v>43</v>
      </c>
      <c r="C659" s="37" t="s">
        <v>53</v>
      </c>
      <c r="D659" s="211" t="s">
        <v>109</v>
      </c>
      <c r="E659" s="204">
        <v>2750</v>
      </c>
      <c r="F659" s="256">
        <f t="shared" si="10"/>
        <v>4.5097613374170091</v>
      </c>
      <c r="G659" s="50" t="s">
        <v>56</v>
      </c>
      <c r="H659" s="197"/>
      <c r="I659" s="84" t="s">
        <v>42</v>
      </c>
      <c r="J659" s="241" t="s">
        <v>21</v>
      </c>
      <c r="K659" s="243" t="s">
        <v>665</v>
      </c>
      <c r="L659" s="199">
        <v>609.78836666666666</v>
      </c>
      <c r="M659" s="186"/>
      <c r="N659" s="186"/>
      <c r="O659" s="186"/>
      <c r="P659" s="186"/>
    </row>
    <row r="660" spans="1:16" s="92" customFormat="1" ht="15.75" customHeight="1">
      <c r="A660" s="195">
        <v>45644</v>
      </c>
      <c r="B660" s="219" t="s">
        <v>43</v>
      </c>
      <c r="C660" s="37" t="s">
        <v>53</v>
      </c>
      <c r="D660" s="211" t="s">
        <v>5</v>
      </c>
      <c r="E660" s="204">
        <v>3100</v>
      </c>
      <c r="F660" s="256">
        <f t="shared" si="10"/>
        <v>5.0837309621791738</v>
      </c>
      <c r="G660" s="210" t="s">
        <v>57</v>
      </c>
      <c r="H660" s="218"/>
      <c r="I660" s="81" t="s">
        <v>24</v>
      </c>
      <c r="J660" s="241" t="s">
        <v>21</v>
      </c>
      <c r="K660" s="243" t="s">
        <v>665</v>
      </c>
      <c r="L660" s="199">
        <v>609.78836666666666</v>
      </c>
      <c r="M660" s="186"/>
      <c r="N660" s="186"/>
      <c r="O660" s="186"/>
      <c r="P660" s="186"/>
    </row>
    <row r="661" spans="1:16" s="92" customFormat="1" ht="15.75" customHeight="1">
      <c r="A661" s="195">
        <v>45644</v>
      </c>
      <c r="B661" s="261" t="s">
        <v>43</v>
      </c>
      <c r="C661" s="37" t="s">
        <v>53</v>
      </c>
      <c r="D661" s="211" t="s">
        <v>6</v>
      </c>
      <c r="E661" s="204">
        <v>2000</v>
      </c>
      <c r="F661" s="256">
        <f t="shared" si="10"/>
        <v>3.2798264272123698</v>
      </c>
      <c r="G661" s="221" t="s">
        <v>82</v>
      </c>
      <c r="H661" s="197"/>
      <c r="I661" s="250" t="s">
        <v>54</v>
      </c>
      <c r="J661" s="241" t="s">
        <v>21</v>
      </c>
      <c r="K661" s="243" t="s">
        <v>665</v>
      </c>
      <c r="L661" s="199">
        <v>609.78836666666666</v>
      </c>
      <c r="M661" s="186"/>
      <c r="N661" s="186"/>
      <c r="O661" s="186"/>
      <c r="P661" s="186"/>
    </row>
    <row r="662" spans="1:16" s="92" customFormat="1" ht="15.75" customHeight="1">
      <c r="A662" s="195">
        <v>45644</v>
      </c>
      <c r="B662" s="336" t="s">
        <v>44</v>
      </c>
      <c r="C662" s="37" t="s">
        <v>66</v>
      </c>
      <c r="D662" s="211" t="s">
        <v>109</v>
      </c>
      <c r="E662" s="204">
        <v>4000</v>
      </c>
      <c r="F662" s="256">
        <f t="shared" si="10"/>
        <v>6.5596528544247397</v>
      </c>
      <c r="G662" s="375" t="s">
        <v>82</v>
      </c>
      <c r="H662" s="292"/>
      <c r="I662" s="250" t="s">
        <v>54</v>
      </c>
      <c r="J662" s="241" t="s">
        <v>21</v>
      </c>
      <c r="K662" s="243" t="s">
        <v>665</v>
      </c>
      <c r="L662" s="199">
        <v>609.78836666666666</v>
      </c>
      <c r="M662" s="186"/>
      <c r="N662" s="186"/>
      <c r="O662" s="186"/>
      <c r="P662" s="186"/>
    </row>
    <row r="663" spans="1:16" s="92" customFormat="1" ht="15.75" customHeight="1">
      <c r="A663" s="195">
        <v>45644</v>
      </c>
      <c r="B663" s="259" t="s">
        <v>43</v>
      </c>
      <c r="C663" s="37" t="s">
        <v>53</v>
      </c>
      <c r="D663" s="211" t="s">
        <v>5</v>
      </c>
      <c r="E663" s="204">
        <v>2800</v>
      </c>
      <c r="F663" s="256">
        <f t="shared" si="10"/>
        <v>4.5917569980973179</v>
      </c>
      <c r="G663" s="425" t="s">
        <v>92</v>
      </c>
      <c r="H663" s="292"/>
      <c r="I663" s="38" t="s">
        <v>91</v>
      </c>
      <c r="J663" s="241" t="s">
        <v>21</v>
      </c>
      <c r="K663" s="243" t="s">
        <v>665</v>
      </c>
      <c r="L663" s="199">
        <v>609.78836666666666</v>
      </c>
      <c r="M663" s="186"/>
      <c r="N663" s="186"/>
      <c r="O663" s="186"/>
      <c r="P663" s="186"/>
    </row>
    <row r="664" spans="1:16" s="92" customFormat="1" ht="15.75" customHeight="1">
      <c r="A664" s="195">
        <v>45644</v>
      </c>
      <c r="B664" s="219" t="s">
        <v>43</v>
      </c>
      <c r="C664" s="37" t="s">
        <v>53</v>
      </c>
      <c r="D664" s="211" t="s">
        <v>6</v>
      </c>
      <c r="E664" s="204">
        <v>6900</v>
      </c>
      <c r="F664" s="256">
        <f t="shared" si="10"/>
        <v>11.315401173882677</v>
      </c>
      <c r="G664" s="217" t="s">
        <v>230</v>
      </c>
      <c r="H664" s="292"/>
      <c r="I664" s="38" t="s">
        <v>208</v>
      </c>
      <c r="J664" s="241" t="s">
        <v>21</v>
      </c>
      <c r="K664" s="243" t="s">
        <v>665</v>
      </c>
      <c r="L664" s="199">
        <v>609.78836666666666</v>
      </c>
      <c r="M664" s="186"/>
      <c r="N664" s="186"/>
      <c r="O664" s="186"/>
      <c r="P664" s="186"/>
    </row>
    <row r="665" spans="1:16" s="92" customFormat="1" ht="15.75" customHeight="1">
      <c r="A665" s="195">
        <v>45644</v>
      </c>
      <c r="B665" s="39" t="s">
        <v>45</v>
      </c>
      <c r="C665" s="37" t="s">
        <v>66</v>
      </c>
      <c r="D665" s="211" t="s">
        <v>109</v>
      </c>
      <c r="E665" s="204">
        <v>8000</v>
      </c>
      <c r="F665" s="256">
        <f t="shared" si="10"/>
        <v>13.119305708849479</v>
      </c>
      <c r="G665" s="81" t="s">
        <v>242</v>
      </c>
      <c r="H665" s="89">
        <v>7</v>
      </c>
      <c r="I665" s="38" t="s">
        <v>220</v>
      </c>
      <c r="J665" s="241" t="s">
        <v>21</v>
      </c>
      <c r="K665" s="243" t="s">
        <v>665</v>
      </c>
      <c r="L665" s="199">
        <v>609.78836666666666</v>
      </c>
      <c r="M665" s="186"/>
      <c r="N665" s="186"/>
      <c r="O665" s="186"/>
      <c r="P665" s="186"/>
    </row>
    <row r="666" spans="1:16" s="92" customFormat="1" ht="15.75" customHeight="1">
      <c r="A666" s="195">
        <v>45644</v>
      </c>
      <c r="B666" s="39" t="s">
        <v>631</v>
      </c>
      <c r="C666" s="37" t="s">
        <v>214</v>
      </c>
      <c r="D666" s="211" t="s">
        <v>5</v>
      </c>
      <c r="E666" s="204">
        <v>10000</v>
      </c>
      <c r="F666" s="256">
        <f t="shared" si="10"/>
        <v>16.399132136061851</v>
      </c>
      <c r="G666" s="81" t="s">
        <v>242</v>
      </c>
      <c r="H666" s="89">
        <v>7</v>
      </c>
      <c r="I666" s="38" t="s">
        <v>220</v>
      </c>
      <c r="J666" s="241" t="s">
        <v>21</v>
      </c>
      <c r="K666" s="243" t="s">
        <v>665</v>
      </c>
      <c r="L666" s="199">
        <v>609.78836666666666</v>
      </c>
      <c r="M666" s="186"/>
      <c r="N666" s="186"/>
      <c r="O666" s="186"/>
      <c r="P666" s="186"/>
    </row>
    <row r="667" spans="1:16" s="92" customFormat="1" ht="15.75" customHeight="1">
      <c r="A667" s="195">
        <v>45644</v>
      </c>
      <c r="B667" s="39" t="s">
        <v>43</v>
      </c>
      <c r="C667" s="37" t="s">
        <v>53</v>
      </c>
      <c r="D667" s="211" t="s">
        <v>5</v>
      </c>
      <c r="E667" s="204">
        <v>1800</v>
      </c>
      <c r="F667" s="256">
        <f t="shared" si="10"/>
        <v>2.9518437844911332</v>
      </c>
      <c r="G667" s="81" t="s">
        <v>478</v>
      </c>
      <c r="H667" s="34"/>
      <c r="I667" s="38" t="s">
        <v>238</v>
      </c>
      <c r="J667" s="241" t="s">
        <v>21</v>
      </c>
      <c r="K667" s="243" t="s">
        <v>665</v>
      </c>
      <c r="L667" s="199">
        <v>609.78836666666666</v>
      </c>
      <c r="M667" s="186"/>
      <c r="N667" s="186"/>
      <c r="O667" s="186"/>
      <c r="P667" s="186"/>
    </row>
    <row r="668" spans="1:16" s="92" customFormat="1" ht="15.75" customHeight="1">
      <c r="A668" s="195">
        <v>45644</v>
      </c>
      <c r="B668" s="339" t="s">
        <v>43</v>
      </c>
      <c r="C668" s="37" t="s">
        <v>53</v>
      </c>
      <c r="D668" s="41" t="s">
        <v>7</v>
      </c>
      <c r="E668" s="204">
        <v>3000</v>
      </c>
      <c r="F668" s="256">
        <f t="shared" si="10"/>
        <v>4.9197396408185554</v>
      </c>
      <c r="G668" s="81" t="s">
        <v>616</v>
      </c>
      <c r="H668" s="292"/>
      <c r="I668" s="84" t="s">
        <v>13</v>
      </c>
      <c r="J668" s="241" t="s">
        <v>21</v>
      </c>
      <c r="K668" s="243" t="s">
        <v>665</v>
      </c>
      <c r="L668" s="199">
        <v>609.78836666666666</v>
      </c>
      <c r="M668" s="186"/>
      <c r="N668" s="186"/>
      <c r="O668" s="186"/>
      <c r="P668" s="186"/>
    </row>
    <row r="669" spans="1:16" s="92" customFormat="1" ht="15.75" customHeight="1">
      <c r="A669" s="195">
        <v>45645</v>
      </c>
      <c r="B669" s="174" t="s">
        <v>17</v>
      </c>
      <c r="C669" s="37" t="s">
        <v>38</v>
      </c>
      <c r="D669" s="224" t="s">
        <v>8</v>
      </c>
      <c r="E669" s="204">
        <v>10000</v>
      </c>
      <c r="F669" s="256">
        <f t="shared" si="10"/>
        <v>16.399132136061851</v>
      </c>
      <c r="G669" s="95" t="s">
        <v>422</v>
      </c>
      <c r="H669" s="264"/>
      <c r="I669" s="177" t="s">
        <v>16</v>
      </c>
      <c r="J669" s="241" t="s">
        <v>21</v>
      </c>
      <c r="K669" s="243" t="s">
        <v>665</v>
      </c>
      <c r="L669" s="199">
        <v>609.78836666666666</v>
      </c>
      <c r="M669" s="186"/>
      <c r="N669" s="186"/>
      <c r="O669" s="186"/>
      <c r="P669" s="186"/>
    </row>
    <row r="670" spans="1:16" s="92" customFormat="1" ht="15.75" customHeight="1">
      <c r="A670" s="195">
        <v>45645</v>
      </c>
      <c r="B670" s="174" t="s">
        <v>17</v>
      </c>
      <c r="C670" s="37" t="s">
        <v>38</v>
      </c>
      <c r="D670" s="211" t="s">
        <v>9</v>
      </c>
      <c r="E670" s="204">
        <v>10000</v>
      </c>
      <c r="F670" s="256">
        <f t="shared" si="10"/>
        <v>16.399132136061851</v>
      </c>
      <c r="G670" s="95" t="s">
        <v>423</v>
      </c>
      <c r="H670" s="264"/>
      <c r="I670" s="177" t="s">
        <v>206</v>
      </c>
      <c r="J670" s="241" t="s">
        <v>21</v>
      </c>
      <c r="K670" s="243" t="s">
        <v>665</v>
      </c>
      <c r="L670" s="199">
        <v>609.78836666666666</v>
      </c>
      <c r="M670" s="186"/>
      <c r="N670" s="186"/>
      <c r="O670" s="186"/>
      <c r="P670" s="186"/>
    </row>
    <row r="671" spans="1:16" s="92" customFormat="1" ht="15.75" customHeight="1">
      <c r="A671" s="364">
        <v>45645</v>
      </c>
      <c r="B671" s="215" t="s">
        <v>463</v>
      </c>
      <c r="C671" s="37" t="s">
        <v>207</v>
      </c>
      <c r="D671" s="41" t="s">
        <v>6</v>
      </c>
      <c r="E671" s="204">
        <v>2800</v>
      </c>
      <c r="F671" s="256">
        <f t="shared" si="10"/>
        <v>4.5917569980973179</v>
      </c>
      <c r="G671" s="297" t="s">
        <v>514</v>
      </c>
      <c r="H671" s="258"/>
      <c r="I671" s="38" t="s">
        <v>67</v>
      </c>
      <c r="J671" s="241" t="s">
        <v>21</v>
      </c>
      <c r="K671" s="243" t="s">
        <v>665</v>
      </c>
      <c r="L671" s="199">
        <v>609.78836666666666</v>
      </c>
      <c r="M671" s="186"/>
      <c r="N671" s="186"/>
      <c r="O671" s="186"/>
      <c r="P671" s="186"/>
    </row>
    <row r="672" spans="1:16" s="92" customFormat="1" ht="15.75" customHeight="1">
      <c r="A672" s="364">
        <v>45645</v>
      </c>
      <c r="B672" s="215" t="s">
        <v>465</v>
      </c>
      <c r="C672" s="37" t="s">
        <v>207</v>
      </c>
      <c r="D672" s="41" t="s">
        <v>6</v>
      </c>
      <c r="E672" s="204">
        <v>4200</v>
      </c>
      <c r="F672" s="256">
        <f t="shared" si="10"/>
        <v>6.8876354971459772</v>
      </c>
      <c r="G672" s="297" t="s">
        <v>514</v>
      </c>
      <c r="H672" s="258"/>
      <c r="I672" s="38" t="s">
        <v>67</v>
      </c>
      <c r="J672" s="241" t="s">
        <v>21</v>
      </c>
      <c r="K672" s="243" t="s">
        <v>665</v>
      </c>
      <c r="L672" s="199">
        <v>609.78836666666666</v>
      </c>
      <c r="M672" s="186"/>
      <c r="N672" s="186"/>
      <c r="O672" s="186"/>
      <c r="P672" s="186"/>
    </row>
    <row r="673" spans="1:16" s="92" customFormat="1" ht="15.75" customHeight="1">
      <c r="A673" s="364">
        <v>45645</v>
      </c>
      <c r="B673" s="174" t="s">
        <v>466</v>
      </c>
      <c r="C673" s="37" t="s">
        <v>207</v>
      </c>
      <c r="D673" s="41" t="s">
        <v>6</v>
      </c>
      <c r="E673" s="204">
        <v>2000</v>
      </c>
      <c r="F673" s="256">
        <f t="shared" si="10"/>
        <v>3.2798264272123698</v>
      </c>
      <c r="G673" s="297" t="s">
        <v>514</v>
      </c>
      <c r="H673" s="258"/>
      <c r="I673" s="38" t="s">
        <v>67</v>
      </c>
      <c r="J673" s="241" t="s">
        <v>21</v>
      </c>
      <c r="K673" s="243" t="s">
        <v>665</v>
      </c>
      <c r="L673" s="199">
        <v>609.78836666666666</v>
      </c>
      <c r="M673" s="186"/>
      <c r="N673" s="186"/>
      <c r="O673" s="186"/>
      <c r="P673" s="186"/>
    </row>
    <row r="674" spans="1:16" s="92" customFormat="1" ht="15.75" customHeight="1">
      <c r="A674" s="195">
        <v>45645</v>
      </c>
      <c r="B674" s="219" t="s">
        <v>43</v>
      </c>
      <c r="C674" s="37" t="s">
        <v>53</v>
      </c>
      <c r="D674" s="295" t="s">
        <v>8</v>
      </c>
      <c r="E674" s="204">
        <v>2700</v>
      </c>
      <c r="F674" s="256">
        <f t="shared" si="10"/>
        <v>4.4277656767366995</v>
      </c>
      <c r="G674" s="217" t="e">
        <f>#REF!</f>
        <v>#REF!</v>
      </c>
      <c r="H674" s="294"/>
      <c r="I674" s="38" t="e">
        <f>#REF!</f>
        <v>#REF!</v>
      </c>
      <c r="J674" s="241" t="s">
        <v>21</v>
      </c>
      <c r="K674" s="243" t="s">
        <v>665</v>
      </c>
      <c r="L674" s="199">
        <v>609.78836666666666</v>
      </c>
      <c r="M674" s="186"/>
      <c r="N674" s="186"/>
      <c r="O674" s="186"/>
      <c r="P674" s="186"/>
    </row>
    <row r="675" spans="1:16" s="92" customFormat="1" ht="15.75" customHeight="1">
      <c r="A675" s="195">
        <v>45645</v>
      </c>
      <c r="B675" s="219" t="s">
        <v>221</v>
      </c>
      <c r="C675" s="37" t="s">
        <v>53</v>
      </c>
      <c r="D675" s="295" t="s">
        <v>8</v>
      </c>
      <c r="E675" s="204">
        <v>3500</v>
      </c>
      <c r="F675" s="256">
        <f t="shared" si="10"/>
        <v>5.739696247621648</v>
      </c>
      <c r="G675" s="217" t="e">
        <f>#REF!</f>
        <v>#REF!</v>
      </c>
      <c r="H675" s="294"/>
      <c r="I675" s="38" t="e">
        <f>#REF!</f>
        <v>#REF!</v>
      </c>
      <c r="J675" s="241" t="s">
        <v>21</v>
      </c>
      <c r="K675" s="243" t="s">
        <v>665</v>
      </c>
      <c r="L675" s="199">
        <v>609.78836666666666</v>
      </c>
      <c r="M675" s="186"/>
      <c r="N675" s="186"/>
      <c r="O675" s="186"/>
      <c r="P675" s="186"/>
    </row>
    <row r="676" spans="1:16" s="92" customFormat="1" ht="15.75" customHeight="1">
      <c r="A676" s="308">
        <v>45645</v>
      </c>
      <c r="B676" s="174" t="s">
        <v>43</v>
      </c>
      <c r="C676" s="37" t="s">
        <v>53</v>
      </c>
      <c r="D676" s="200" t="s">
        <v>109</v>
      </c>
      <c r="E676" s="204">
        <v>3650</v>
      </c>
      <c r="F676" s="256">
        <f t="shared" si="10"/>
        <v>5.985683229662575</v>
      </c>
      <c r="G676" s="297" t="s">
        <v>58</v>
      </c>
      <c r="H676" s="258"/>
      <c r="I676" s="38" t="s">
        <v>67</v>
      </c>
      <c r="J676" s="241" t="s">
        <v>21</v>
      </c>
      <c r="K676" s="243" t="s">
        <v>665</v>
      </c>
      <c r="L676" s="199">
        <v>609.78836666666666</v>
      </c>
      <c r="M676" s="186"/>
      <c r="N676" s="186"/>
      <c r="O676" s="186"/>
      <c r="P676" s="186"/>
    </row>
    <row r="677" spans="1:16" s="92" customFormat="1" ht="15.75" customHeight="1">
      <c r="A677" s="308">
        <v>45645</v>
      </c>
      <c r="B677" s="179" t="s">
        <v>44</v>
      </c>
      <c r="C677" s="37" t="s">
        <v>66</v>
      </c>
      <c r="D677" s="216" t="s">
        <v>109</v>
      </c>
      <c r="E677" s="204">
        <v>3000</v>
      </c>
      <c r="F677" s="256">
        <f t="shared" si="10"/>
        <v>4.9197396408185554</v>
      </c>
      <c r="G677" s="297" t="s">
        <v>58</v>
      </c>
      <c r="H677" s="258"/>
      <c r="I677" s="38" t="s">
        <v>67</v>
      </c>
      <c r="J677" s="241" t="s">
        <v>21</v>
      </c>
      <c r="K677" s="243" t="s">
        <v>665</v>
      </c>
      <c r="L677" s="199">
        <v>609.78836666666666</v>
      </c>
      <c r="M677" s="186"/>
      <c r="N677" s="186"/>
      <c r="O677" s="186"/>
      <c r="P677" s="186"/>
    </row>
    <row r="678" spans="1:16" s="92" customFormat="1" ht="15.75" customHeight="1">
      <c r="A678" s="308">
        <v>45645</v>
      </c>
      <c r="B678" s="174" t="s">
        <v>452</v>
      </c>
      <c r="C678" s="37" t="s">
        <v>46</v>
      </c>
      <c r="D678" s="211" t="s">
        <v>109</v>
      </c>
      <c r="E678" s="204">
        <v>25000</v>
      </c>
      <c r="F678" s="256">
        <f t="shared" si="10"/>
        <v>40.997830340154628</v>
      </c>
      <c r="G678" s="297" t="s">
        <v>505</v>
      </c>
      <c r="H678" s="258"/>
      <c r="I678" s="38" t="s">
        <v>67</v>
      </c>
      <c r="J678" s="241" t="s">
        <v>21</v>
      </c>
      <c r="K678" s="243" t="s">
        <v>665</v>
      </c>
      <c r="L678" s="199">
        <v>609.78836666666666</v>
      </c>
      <c r="M678" s="186"/>
      <c r="N678" s="186"/>
      <c r="O678" s="186"/>
      <c r="P678" s="186"/>
    </row>
    <row r="679" spans="1:16" s="92" customFormat="1" ht="15.75" customHeight="1">
      <c r="A679" s="308">
        <v>45645</v>
      </c>
      <c r="B679" s="174" t="s">
        <v>452</v>
      </c>
      <c r="C679" s="37" t="s">
        <v>46</v>
      </c>
      <c r="D679" s="211" t="s">
        <v>109</v>
      </c>
      <c r="E679" s="204">
        <v>25000</v>
      </c>
      <c r="F679" s="256">
        <f t="shared" si="10"/>
        <v>40.997830340154628</v>
      </c>
      <c r="G679" s="297" t="s">
        <v>506</v>
      </c>
      <c r="H679" s="258"/>
      <c r="I679" s="38" t="s">
        <v>67</v>
      </c>
      <c r="J679" s="241" t="s">
        <v>21</v>
      </c>
      <c r="K679" s="243" t="s">
        <v>665</v>
      </c>
      <c r="L679" s="199">
        <v>609.78836666666666</v>
      </c>
      <c r="M679" s="186"/>
      <c r="N679" s="186"/>
      <c r="O679" s="186"/>
      <c r="P679" s="186"/>
    </row>
    <row r="680" spans="1:16" s="92" customFormat="1" ht="15.75" customHeight="1">
      <c r="A680" s="308">
        <v>45645</v>
      </c>
      <c r="B680" s="179" t="s">
        <v>454</v>
      </c>
      <c r="C680" s="37" t="s">
        <v>46</v>
      </c>
      <c r="D680" s="211" t="s">
        <v>109</v>
      </c>
      <c r="E680" s="204">
        <v>25000</v>
      </c>
      <c r="F680" s="256">
        <f t="shared" si="10"/>
        <v>40.997830340154628</v>
      </c>
      <c r="G680" s="297" t="s">
        <v>507</v>
      </c>
      <c r="H680" s="258"/>
      <c r="I680" s="38" t="s">
        <v>67</v>
      </c>
      <c r="J680" s="241" t="s">
        <v>21</v>
      </c>
      <c r="K680" s="243" t="s">
        <v>665</v>
      </c>
      <c r="L680" s="199">
        <v>609.78836666666666</v>
      </c>
      <c r="M680" s="186"/>
      <c r="N680" s="186"/>
      <c r="O680" s="186"/>
      <c r="P680" s="186"/>
    </row>
    <row r="681" spans="1:16" s="92" customFormat="1" ht="15.75" customHeight="1">
      <c r="A681" s="308">
        <v>45645</v>
      </c>
      <c r="B681" s="179" t="s">
        <v>454</v>
      </c>
      <c r="C681" s="37" t="s">
        <v>46</v>
      </c>
      <c r="D681" s="211" t="s">
        <v>109</v>
      </c>
      <c r="E681" s="204">
        <v>25000</v>
      </c>
      <c r="F681" s="256">
        <f t="shared" si="10"/>
        <v>40.997830340154628</v>
      </c>
      <c r="G681" s="297" t="s">
        <v>508</v>
      </c>
      <c r="H681" s="258"/>
      <c r="I681" s="38" t="s">
        <v>67</v>
      </c>
      <c r="J681" s="241" t="s">
        <v>21</v>
      </c>
      <c r="K681" s="243" t="s">
        <v>665</v>
      </c>
      <c r="L681" s="199">
        <v>609.78836666666666</v>
      </c>
      <c r="M681" s="186"/>
      <c r="N681" s="186"/>
      <c r="O681" s="186"/>
      <c r="P681" s="186"/>
    </row>
    <row r="682" spans="1:16" s="92" customFormat="1" ht="15.75" customHeight="1">
      <c r="A682" s="308">
        <v>45645</v>
      </c>
      <c r="B682" s="179" t="s">
        <v>454</v>
      </c>
      <c r="C682" s="37" t="s">
        <v>46</v>
      </c>
      <c r="D682" s="211" t="s">
        <v>109</v>
      </c>
      <c r="E682" s="204">
        <v>25000</v>
      </c>
      <c r="F682" s="256">
        <f t="shared" si="10"/>
        <v>40.997830340154628</v>
      </c>
      <c r="G682" s="297" t="s">
        <v>509</v>
      </c>
      <c r="H682" s="258"/>
      <c r="I682" s="38" t="s">
        <v>67</v>
      </c>
      <c r="J682" s="241" t="s">
        <v>21</v>
      </c>
      <c r="K682" s="243" t="s">
        <v>665</v>
      </c>
      <c r="L682" s="199">
        <v>609.78836666666666</v>
      </c>
      <c r="M682" s="186"/>
      <c r="N682" s="186"/>
      <c r="O682" s="186"/>
      <c r="P682" s="186"/>
    </row>
    <row r="683" spans="1:16" s="92" customFormat="1" ht="15.75" customHeight="1">
      <c r="A683" s="308">
        <v>45645</v>
      </c>
      <c r="B683" s="179" t="s">
        <v>454</v>
      </c>
      <c r="C683" s="37" t="s">
        <v>46</v>
      </c>
      <c r="D683" s="211" t="s">
        <v>109</v>
      </c>
      <c r="E683" s="204">
        <v>25000</v>
      </c>
      <c r="F683" s="256">
        <f t="shared" si="10"/>
        <v>40.997830340154628</v>
      </c>
      <c r="G683" s="297" t="s">
        <v>510</v>
      </c>
      <c r="H683" s="258"/>
      <c r="I683" s="38" t="s">
        <v>67</v>
      </c>
      <c r="J683" s="241" t="s">
        <v>21</v>
      </c>
      <c r="K683" s="243" t="s">
        <v>665</v>
      </c>
      <c r="L683" s="199">
        <v>609.78836666666666</v>
      </c>
      <c r="M683" s="186"/>
      <c r="N683" s="186"/>
      <c r="O683" s="186"/>
      <c r="P683" s="186"/>
    </row>
    <row r="684" spans="1:16" s="92" customFormat="1" ht="15.75" customHeight="1">
      <c r="A684" s="308">
        <v>45645</v>
      </c>
      <c r="B684" s="179" t="s">
        <v>454</v>
      </c>
      <c r="C684" s="37" t="s">
        <v>46</v>
      </c>
      <c r="D684" s="211" t="s">
        <v>109</v>
      </c>
      <c r="E684" s="204">
        <v>25000</v>
      </c>
      <c r="F684" s="256">
        <f t="shared" si="10"/>
        <v>40.997830340154628</v>
      </c>
      <c r="G684" s="297" t="s">
        <v>511</v>
      </c>
      <c r="H684" s="258"/>
      <c r="I684" s="38" t="s">
        <v>67</v>
      </c>
      <c r="J684" s="241" t="s">
        <v>21</v>
      </c>
      <c r="K684" s="243" t="s">
        <v>665</v>
      </c>
      <c r="L684" s="199">
        <v>609.78836666666666</v>
      </c>
      <c r="M684" s="186"/>
      <c r="N684" s="186"/>
      <c r="O684" s="186"/>
      <c r="P684" s="186"/>
    </row>
    <row r="685" spans="1:16" ht="15.75" customHeight="1">
      <c r="A685" s="308">
        <v>45645</v>
      </c>
      <c r="B685" s="179" t="s">
        <v>454</v>
      </c>
      <c r="C685" s="37" t="s">
        <v>46</v>
      </c>
      <c r="D685" s="211" t="s">
        <v>109</v>
      </c>
      <c r="E685" s="204">
        <v>25000</v>
      </c>
      <c r="F685" s="256">
        <f t="shared" si="10"/>
        <v>40.997830340154628</v>
      </c>
      <c r="G685" s="297" t="s">
        <v>512</v>
      </c>
      <c r="H685" s="258"/>
      <c r="I685" s="38" t="s">
        <v>67</v>
      </c>
      <c r="J685" s="241" t="s">
        <v>21</v>
      </c>
      <c r="K685" s="243" t="s">
        <v>665</v>
      </c>
      <c r="L685" s="199">
        <v>609.78836666666666</v>
      </c>
    </row>
    <row r="686" spans="1:16" s="92" customFormat="1" ht="15.75" customHeight="1">
      <c r="A686" s="308">
        <v>45645</v>
      </c>
      <c r="B686" s="179" t="s">
        <v>454</v>
      </c>
      <c r="C686" s="37" t="s">
        <v>46</v>
      </c>
      <c r="D686" s="211" t="s">
        <v>109</v>
      </c>
      <c r="E686" s="204">
        <v>25000</v>
      </c>
      <c r="F686" s="256">
        <f t="shared" si="10"/>
        <v>40.997830340154628</v>
      </c>
      <c r="G686" s="297" t="s">
        <v>513</v>
      </c>
      <c r="H686" s="258"/>
      <c r="I686" s="38" t="s">
        <v>67</v>
      </c>
      <c r="J686" s="241" t="s">
        <v>21</v>
      </c>
      <c r="K686" s="243" t="s">
        <v>665</v>
      </c>
      <c r="L686" s="199">
        <v>609.78836666666666</v>
      </c>
      <c r="M686" s="186"/>
      <c r="N686" s="186"/>
      <c r="O686" s="186"/>
      <c r="P686" s="186"/>
    </row>
    <row r="687" spans="1:16" s="92" customFormat="1" ht="15.75" customHeight="1">
      <c r="A687" s="195">
        <v>45645</v>
      </c>
      <c r="B687" s="219" t="s">
        <v>43</v>
      </c>
      <c r="C687" s="37" t="s">
        <v>53</v>
      </c>
      <c r="D687" s="211" t="s">
        <v>109</v>
      </c>
      <c r="E687" s="204">
        <v>1500</v>
      </c>
      <c r="F687" s="256">
        <f t="shared" si="10"/>
        <v>2.4598698204092777</v>
      </c>
      <c r="G687" s="217" t="s">
        <v>110</v>
      </c>
      <c r="H687" s="320"/>
      <c r="I687" s="217" t="s">
        <v>11</v>
      </c>
      <c r="J687" s="241" t="s">
        <v>21</v>
      </c>
      <c r="K687" s="243" t="s">
        <v>665</v>
      </c>
      <c r="L687" s="199">
        <v>609.78836666666666</v>
      </c>
      <c r="M687" s="186"/>
      <c r="N687" s="186"/>
      <c r="O687" s="186"/>
      <c r="P687" s="186"/>
    </row>
    <row r="688" spans="1:16" s="92" customFormat="1" ht="15.75" customHeight="1">
      <c r="A688" s="195">
        <v>45645</v>
      </c>
      <c r="B688" s="281" t="s">
        <v>43</v>
      </c>
      <c r="C688" s="383" t="s">
        <v>53</v>
      </c>
      <c r="D688" s="298" t="s">
        <v>9</v>
      </c>
      <c r="E688" s="204">
        <v>2000</v>
      </c>
      <c r="F688" s="256">
        <f t="shared" si="10"/>
        <v>3.2798264272123698</v>
      </c>
      <c r="G688" s="81" t="s">
        <v>228</v>
      </c>
      <c r="H688" s="292"/>
      <c r="I688" s="38" t="s">
        <v>206</v>
      </c>
      <c r="J688" s="241" t="s">
        <v>21</v>
      </c>
      <c r="K688" s="243" t="s">
        <v>665</v>
      </c>
      <c r="L688" s="199">
        <v>609.78836666666666</v>
      </c>
      <c r="M688" s="186"/>
      <c r="N688" s="186"/>
      <c r="O688" s="186"/>
      <c r="P688" s="186"/>
    </row>
    <row r="689" spans="1:16" s="92" customFormat="1" ht="15.75" customHeight="1">
      <c r="A689" s="195">
        <v>45645</v>
      </c>
      <c r="B689" s="39" t="s">
        <v>43</v>
      </c>
      <c r="C689" s="37" t="s">
        <v>53</v>
      </c>
      <c r="D689" s="211" t="s">
        <v>5</v>
      </c>
      <c r="E689" s="204">
        <v>2400</v>
      </c>
      <c r="F689" s="256">
        <f t="shared" si="10"/>
        <v>3.9357917126548441</v>
      </c>
      <c r="G689" s="95" t="s">
        <v>56</v>
      </c>
      <c r="H689" s="197"/>
      <c r="I689" s="84" t="s">
        <v>42</v>
      </c>
      <c r="J689" s="241" t="s">
        <v>21</v>
      </c>
      <c r="K689" s="243" t="s">
        <v>665</v>
      </c>
      <c r="L689" s="199">
        <v>609.78836666666666</v>
      </c>
      <c r="M689" s="186"/>
      <c r="N689" s="186"/>
      <c r="O689" s="186"/>
      <c r="P689" s="186"/>
    </row>
    <row r="690" spans="1:16" s="92" customFormat="1" ht="15.75" customHeight="1">
      <c r="A690" s="195">
        <v>45645</v>
      </c>
      <c r="B690" s="219" t="s">
        <v>43</v>
      </c>
      <c r="C690" s="37" t="s">
        <v>53</v>
      </c>
      <c r="D690" s="211" t="s">
        <v>5</v>
      </c>
      <c r="E690" s="204">
        <v>3200</v>
      </c>
      <c r="F690" s="256">
        <f t="shared" si="10"/>
        <v>5.2477222835397921</v>
      </c>
      <c r="G690" s="217" t="s">
        <v>57</v>
      </c>
      <c r="H690" s="218"/>
      <c r="I690" s="81" t="s">
        <v>24</v>
      </c>
      <c r="J690" s="241" t="s">
        <v>21</v>
      </c>
      <c r="K690" s="243" t="s">
        <v>665</v>
      </c>
      <c r="L690" s="199">
        <v>609.78836666666666</v>
      </c>
      <c r="M690" s="186"/>
      <c r="N690" s="186"/>
      <c r="O690" s="186"/>
      <c r="P690" s="186"/>
    </row>
    <row r="691" spans="1:16" s="92" customFormat="1" ht="15.75" customHeight="1">
      <c r="A691" s="195">
        <v>45645</v>
      </c>
      <c r="B691" s="219" t="s">
        <v>43</v>
      </c>
      <c r="C691" s="37" t="s">
        <v>53</v>
      </c>
      <c r="D691" s="211" t="s">
        <v>109</v>
      </c>
      <c r="E691" s="204">
        <v>3200</v>
      </c>
      <c r="F691" s="256">
        <f t="shared" si="10"/>
        <v>5.2477222835397921</v>
      </c>
      <c r="G691" s="217" t="s">
        <v>82</v>
      </c>
      <c r="H691" s="292"/>
      <c r="I691" s="250" t="s">
        <v>54</v>
      </c>
      <c r="J691" s="241" t="s">
        <v>21</v>
      </c>
      <c r="K691" s="243" t="s">
        <v>665</v>
      </c>
      <c r="L691" s="199">
        <v>609.78836666666666</v>
      </c>
      <c r="M691" s="186"/>
      <c r="N691" s="186"/>
      <c r="O691" s="186"/>
      <c r="P691" s="186"/>
    </row>
    <row r="692" spans="1:16" s="92" customFormat="1" ht="15.75" customHeight="1">
      <c r="A692" s="195">
        <v>45645</v>
      </c>
      <c r="B692" s="39" t="s">
        <v>43</v>
      </c>
      <c r="C692" s="37" t="s">
        <v>53</v>
      </c>
      <c r="D692" s="211" t="s">
        <v>5</v>
      </c>
      <c r="E692" s="204">
        <v>2800</v>
      </c>
      <c r="F692" s="256">
        <f t="shared" si="10"/>
        <v>4.5917569980973179</v>
      </c>
      <c r="G692" s="81" t="s">
        <v>92</v>
      </c>
      <c r="H692" s="178"/>
      <c r="I692" s="38" t="s">
        <v>91</v>
      </c>
      <c r="J692" s="241" t="s">
        <v>21</v>
      </c>
      <c r="K692" s="243" t="s">
        <v>665</v>
      </c>
      <c r="L692" s="199">
        <v>609.78836666666666</v>
      </c>
      <c r="M692" s="186"/>
      <c r="N692" s="186"/>
      <c r="O692" s="186"/>
      <c r="P692" s="186"/>
    </row>
    <row r="693" spans="1:16" s="92" customFormat="1" ht="15.75" customHeight="1">
      <c r="A693" s="195">
        <v>45645</v>
      </c>
      <c r="B693" s="219" t="s">
        <v>44</v>
      </c>
      <c r="C693" s="37" t="s">
        <v>66</v>
      </c>
      <c r="D693" s="211" t="s">
        <v>109</v>
      </c>
      <c r="E693" s="204">
        <v>2750</v>
      </c>
      <c r="F693" s="256">
        <f t="shared" si="10"/>
        <v>4.5097613374170091</v>
      </c>
      <c r="G693" s="217" t="s">
        <v>230</v>
      </c>
      <c r="H693" s="292"/>
      <c r="I693" s="38" t="s">
        <v>208</v>
      </c>
      <c r="J693" s="241" t="s">
        <v>21</v>
      </c>
      <c r="K693" s="243" t="s">
        <v>665</v>
      </c>
      <c r="L693" s="199">
        <v>609.78836666666666</v>
      </c>
      <c r="M693" s="186"/>
      <c r="N693" s="186"/>
      <c r="O693" s="186"/>
      <c r="P693" s="186"/>
    </row>
    <row r="694" spans="1:16" s="92" customFormat="1" ht="15.75" customHeight="1">
      <c r="A694" s="195">
        <v>45645</v>
      </c>
      <c r="B694" s="219" t="s">
        <v>43</v>
      </c>
      <c r="C694" s="37" t="s">
        <v>53</v>
      </c>
      <c r="D694" s="211" t="s">
        <v>6</v>
      </c>
      <c r="E694" s="204">
        <v>4300</v>
      </c>
      <c r="F694" s="256">
        <f t="shared" si="10"/>
        <v>7.0516268185065956</v>
      </c>
      <c r="G694" s="217" t="s">
        <v>230</v>
      </c>
      <c r="H694" s="292"/>
      <c r="I694" s="38" t="s">
        <v>208</v>
      </c>
      <c r="J694" s="241" t="s">
        <v>21</v>
      </c>
      <c r="K694" s="243" t="s">
        <v>665</v>
      </c>
      <c r="L694" s="199">
        <v>609.78836666666666</v>
      </c>
      <c r="M694" s="186"/>
      <c r="N694" s="186"/>
      <c r="O694" s="186"/>
      <c r="P694" s="186"/>
    </row>
    <row r="695" spans="1:16" s="92" customFormat="1" ht="15.75" customHeight="1">
      <c r="A695" s="195">
        <v>45645</v>
      </c>
      <c r="B695" s="39" t="s">
        <v>43</v>
      </c>
      <c r="C695" s="37" t="s">
        <v>53</v>
      </c>
      <c r="D695" s="211" t="s">
        <v>5</v>
      </c>
      <c r="E695" s="204">
        <v>1800</v>
      </c>
      <c r="F695" s="256">
        <f t="shared" si="10"/>
        <v>2.9518437844911332</v>
      </c>
      <c r="G695" s="81" t="s">
        <v>242</v>
      </c>
      <c r="H695" s="89">
        <v>7</v>
      </c>
      <c r="I695" s="38" t="s">
        <v>220</v>
      </c>
      <c r="J695" s="241" t="s">
        <v>21</v>
      </c>
      <c r="K695" s="243" t="s">
        <v>665</v>
      </c>
      <c r="L695" s="199">
        <v>609.78836666666666</v>
      </c>
      <c r="M695" s="186"/>
      <c r="N695" s="186"/>
      <c r="O695" s="186"/>
      <c r="P695" s="186"/>
    </row>
    <row r="696" spans="1:16" s="92" customFormat="1" ht="15.75" customHeight="1">
      <c r="A696" s="195">
        <v>45645</v>
      </c>
      <c r="B696" s="39" t="s">
        <v>467</v>
      </c>
      <c r="C696" s="37" t="s">
        <v>46</v>
      </c>
      <c r="D696" s="211" t="s">
        <v>109</v>
      </c>
      <c r="E696" s="204">
        <v>100000</v>
      </c>
      <c r="F696" s="256">
        <f t="shared" si="10"/>
        <v>165.50052240239896</v>
      </c>
      <c r="G696" s="81" t="s">
        <v>242</v>
      </c>
      <c r="H696" s="89">
        <v>7</v>
      </c>
      <c r="I696" s="38" t="s">
        <v>220</v>
      </c>
      <c r="J696" s="241" t="s">
        <v>21</v>
      </c>
      <c r="K696" s="243" t="s">
        <v>93</v>
      </c>
      <c r="L696" s="415">
        <v>604.22770000000003</v>
      </c>
      <c r="M696" s="186"/>
      <c r="N696" s="186"/>
      <c r="O696" s="186"/>
      <c r="P696" s="186"/>
    </row>
    <row r="697" spans="1:16" s="92" customFormat="1" ht="15.75" customHeight="1">
      <c r="A697" s="195">
        <v>45645</v>
      </c>
      <c r="B697" s="39" t="s">
        <v>43</v>
      </c>
      <c r="C697" s="37" t="s">
        <v>53</v>
      </c>
      <c r="D697" s="211" t="s">
        <v>5</v>
      </c>
      <c r="E697" s="204">
        <v>4000</v>
      </c>
      <c r="F697" s="256">
        <f t="shared" si="10"/>
        <v>6.5596528544247397</v>
      </c>
      <c r="G697" s="81" t="s">
        <v>478</v>
      </c>
      <c r="H697" s="34"/>
      <c r="I697" s="38" t="s">
        <v>238</v>
      </c>
      <c r="J697" s="241" t="s">
        <v>21</v>
      </c>
      <c r="K697" s="243" t="s">
        <v>665</v>
      </c>
      <c r="L697" s="199">
        <v>609.78836666666666</v>
      </c>
      <c r="M697" s="186"/>
      <c r="N697" s="186"/>
      <c r="O697" s="186"/>
      <c r="P697" s="186"/>
    </row>
    <row r="698" spans="1:16" s="92" customFormat="1" ht="15.75" customHeight="1">
      <c r="A698" s="195">
        <v>45645</v>
      </c>
      <c r="B698" s="339" t="s">
        <v>43</v>
      </c>
      <c r="C698" s="37" t="s">
        <v>53</v>
      </c>
      <c r="D698" s="41" t="s">
        <v>7</v>
      </c>
      <c r="E698" s="204">
        <v>3000</v>
      </c>
      <c r="F698" s="256">
        <f t="shared" si="10"/>
        <v>4.9197396408185554</v>
      </c>
      <c r="G698" s="81" t="s">
        <v>616</v>
      </c>
      <c r="H698" s="292"/>
      <c r="I698" s="84" t="s">
        <v>13</v>
      </c>
      <c r="J698" s="241" t="s">
        <v>21</v>
      </c>
      <c r="K698" s="243" t="s">
        <v>665</v>
      </c>
      <c r="L698" s="199">
        <v>609.78836666666666</v>
      </c>
      <c r="M698" s="186"/>
      <c r="N698" s="186"/>
      <c r="O698" s="186"/>
      <c r="P698" s="186"/>
    </row>
    <row r="699" spans="1:16" s="92" customFormat="1" ht="15.75" customHeight="1">
      <c r="A699" s="195">
        <v>45646</v>
      </c>
      <c r="B699" s="219" t="s">
        <v>43</v>
      </c>
      <c r="C699" s="37" t="s">
        <v>53</v>
      </c>
      <c r="D699" s="295" t="s">
        <v>8</v>
      </c>
      <c r="E699" s="204">
        <v>2700</v>
      </c>
      <c r="F699" s="256">
        <f t="shared" si="10"/>
        <v>4.4277656767366995</v>
      </c>
      <c r="G699" s="217" t="e">
        <f>#REF!</f>
        <v>#REF!</v>
      </c>
      <c r="H699" s="294"/>
      <c r="I699" s="38" t="e">
        <f>#REF!</f>
        <v>#REF!</v>
      </c>
      <c r="J699" s="241" t="s">
        <v>21</v>
      </c>
      <c r="K699" s="243" t="s">
        <v>665</v>
      </c>
      <c r="L699" s="199">
        <v>609.78836666666666</v>
      </c>
      <c r="M699" s="186"/>
      <c r="N699" s="186"/>
      <c r="O699" s="186"/>
      <c r="P699" s="186"/>
    </row>
    <row r="700" spans="1:16" s="92" customFormat="1" ht="15.75" customHeight="1">
      <c r="A700" s="308">
        <v>45646</v>
      </c>
      <c r="B700" s="42" t="s">
        <v>43</v>
      </c>
      <c r="C700" s="37" t="s">
        <v>53</v>
      </c>
      <c r="D700" s="41" t="s">
        <v>6</v>
      </c>
      <c r="E700" s="204">
        <v>2700</v>
      </c>
      <c r="F700" s="256">
        <f t="shared" si="10"/>
        <v>4.4277656767366995</v>
      </c>
      <c r="G700" s="297" t="s">
        <v>58</v>
      </c>
      <c r="H700" s="258"/>
      <c r="I700" s="38" t="s">
        <v>67</v>
      </c>
      <c r="J700" s="241" t="s">
        <v>21</v>
      </c>
      <c r="K700" s="243" t="s">
        <v>665</v>
      </c>
      <c r="L700" s="199">
        <v>609.78836666666666</v>
      </c>
      <c r="M700" s="186"/>
      <c r="N700" s="186"/>
      <c r="O700" s="186"/>
      <c r="P700" s="186"/>
    </row>
    <row r="701" spans="1:16" s="92" customFormat="1" ht="15.75" customHeight="1">
      <c r="A701" s="308">
        <v>45646</v>
      </c>
      <c r="B701" s="215" t="s">
        <v>467</v>
      </c>
      <c r="C701" s="37" t="s">
        <v>46</v>
      </c>
      <c r="D701" s="211" t="s">
        <v>109</v>
      </c>
      <c r="E701" s="204">
        <v>50000</v>
      </c>
      <c r="F701" s="256">
        <f t="shared" si="10"/>
        <v>82.750261201199478</v>
      </c>
      <c r="G701" s="297" t="s">
        <v>58</v>
      </c>
      <c r="H701" s="258"/>
      <c r="I701" s="38" t="s">
        <v>67</v>
      </c>
      <c r="J701" s="241" t="s">
        <v>21</v>
      </c>
      <c r="K701" s="243" t="s">
        <v>93</v>
      </c>
      <c r="L701" s="415">
        <v>604.22770000000003</v>
      </c>
      <c r="M701" s="186"/>
      <c r="N701" s="186"/>
      <c r="O701" s="186"/>
      <c r="P701" s="186"/>
    </row>
    <row r="702" spans="1:16" s="92" customFormat="1" ht="15.75" customHeight="1">
      <c r="A702" s="308">
        <v>45646</v>
      </c>
      <c r="B702" s="174" t="s">
        <v>43</v>
      </c>
      <c r="C702" s="37" t="s">
        <v>53</v>
      </c>
      <c r="D702" s="41" t="s">
        <v>6</v>
      </c>
      <c r="E702" s="204">
        <v>3000</v>
      </c>
      <c r="F702" s="256">
        <f t="shared" si="10"/>
        <v>4.9197396408185554</v>
      </c>
      <c r="G702" s="297" t="s">
        <v>58</v>
      </c>
      <c r="H702" s="258"/>
      <c r="I702" s="38" t="s">
        <v>67</v>
      </c>
      <c r="J702" s="241" t="s">
        <v>21</v>
      </c>
      <c r="K702" s="243" t="s">
        <v>665</v>
      </c>
      <c r="L702" s="199">
        <v>609.78836666666666</v>
      </c>
      <c r="M702" s="186"/>
      <c r="N702" s="186"/>
      <c r="O702" s="186"/>
      <c r="P702" s="186"/>
    </row>
    <row r="703" spans="1:16" s="92" customFormat="1" ht="15.75" customHeight="1">
      <c r="A703" s="308">
        <v>45646</v>
      </c>
      <c r="B703" s="174" t="s">
        <v>43</v>
      </c>
      <c r="C703" s="37" t="s">
        <v>53</v>
      </c>
      <c r="D703" s="41" t="s">
        <v>6</v>
      </c>
      <c r="E703" s="204">
        <v>3000</v>
      </c>
      <c r="F703" s="256">
        <f t="shared" si="10"/>
        <v>4.9197396408185554</v>
      </c>
      <c r="G703" s="297" t="s">
        <v>58</v>
      </c>
      <c r="H703" s="258"/>
      <c r="I703" s="38" t="s">
        <v>67</v>
      </c>
      <c r="J703" s="241" t="s">
        <v>21</v>
      </c>
      <c r="K703" s="243" t="s">
        <v>665</v>
      </c>
      <c r="L703" s="199">
        <v>609.78836666666666</v>
      </c>
      <c r="M703" s="186"/>
      <c r="N703" s="186"/>
      <c r="O703" s="186"/>
      <c r="P703" s="186"/>
    </row>
    <row r="704" spans="1:16" s="92" customFormat="1" ht="15.75" customHeight="1">
      <c r="A704" s="308">
        <v>45646</v>
      </c>
      <c r="B704" s="179" t="s">
        <v>44</v>
      </c>
      <c r="C704" s="37" t="s">
        <v>66</v>
      </c>
      <c r="D704" s="216" t="s">
        <v>6</v>
      </c>
      <c r="E704" s="204">
        <v>3000</v>
      </c>
      <c r="F704" s="256">
        <f t="shared" si="10"/>
        <v>4.9197396408185554</v>
      </c>
      <c r="G704" s="297" t="s">
        <v>58</v>
      </c>
      <c r="H704" s="258"/>
      <c r="I704" s="38" t="s">
        <v>67</v>
      </c>
      <c r="J704" s="241" t="s">
        <v>21</v>
      </c>
      <c r="K704" s="243" t="s">
        <v>665</v>
      </c>
      <c r="L704" s="199">
        <v>609.78836666666666</v>
      </c>
      <c r="M704" s="186"/>
      <c r="N704" s="186"/>
      <c r="O704" s="186"/>
      <c r="P704" s="186"/>
    </row>
    <row r="705" spans="1:16" s="92" customFormat="1" ht="15.75" customHeight="1">
      <c r="A705" s="308">
        <v>45646</v>
      </c>
      <c r="B705" s="174" t="s">
        <v>454</v>
      </c>
      <c r="C705" s="37" t="s">
        <v>46</v>
      </c>
      <c r="D705" s="211" t="s">
        <v>109</v>
      </c>
      <c r="E705" s="204">
        <v>5000</v>
      </c>
      <c r="F705" s="256">
        <f t="shared" si="10"/>
        <v>8.2750261201199482</v>
      </c>
      <c r="G705" s="297" t="s">
        <v>515</v>
      </c>
      <c r="H705" s="258"/>
      <c r="I705" s="38" t="s">
        <v>67</v>
      </c>
      <c r="J705" s="241" t="s">
        <v>21</v>
      </c>
      <c r="K705" s="243" t="s">
        <v>93</v>
      </c>
      <c r="L705" s="415">
        <v>604.22770000000003</v>
      </c>
      <c r="M705" s="186"/>
      <c r="N705" s="186"/>
      <c r="O705" s="186"/>
      <c r="P705" s="186"/>
    </row>
    <row r="706" spans="1:16" s="92" customFormat="1" ht="15.75" customHeight="1">
      <c r="A706" s="195">
        <v>45646</v>
      </c>
      <c r="B706" s="283" t="s">
        <v>632</v>
      </c>
      <c r="C706" s="37" t="s">
        <v>46</v>
      </c>
      <c r="D706" s="211" t="s">
        <v>109</v>
      </c>
      <c r="E706" s="204">
        <v>50000</v>
      </c>
      <c r="F706" s="256">
        <f t="shared" ref="F706:F769" si="11">E706/L706</f>
        <v>82.750261201199478</v>
      </c>
      <c r="G706" s="217" t="s">
        <v>110</v>
      </c>
      <c r="H706" s="197"/>
      <c r="I706" s="217" t="s">
        <v>11</v>
      </c>
      <c r="J706" s="241" t="s">
        <v>21</v>
      </c>
      <c r="K706" s="243" t="s">
        <v>93</v>
      </c>
      <c r="L706" s="415">
        <v>604.22770000000003</v>
      </c>
      <c r="M706" s="186"/>
      <c r="N706" s="186"/>
      <c r="O706" s="186"/>
      <c r="P706" s="186"/>
    </row>
    <row r="707" spans="1:16" s="92" customFormat="1" ht="15.75" customHeight="1">
      <c r="A707" s="195">
        <v>45646</v>
      </c>
      <c r="B707" s="219" t="s">
        <v>43</v>
      </c>
      <c r="C707" s="37" t="s">
        <v>53</v>
      </c>
      <c r="D707" s="211" t="s">
        <v>109</v>
      </c>
      <c r="E707" s="204">
        <v>2000</v>
      </c>
      <c r="F707" s="256">
        <f t="shared" si="11"/>
        <v>3.3100104480479793</v>
      </c>
      <c r="G707" s="217" t="s">
        <v>110</v>
      </c>
      <c r="H707" s="294"/>
      <c r="I707" s="217" t="s">
        <v>11</v>
      </c>
      <c r="J707" s="241" t="s">
        <v>21</v>
      </c>
      <c r="K707" s="243" t="s">
        <v>93</v>
      </c>
      <c r="L707" s="415">
        <v>604.22770000000003</v>
      </c>
      <c r="M707" s="186"/>
      <c r="N707" s="186"/>
      <c r="O707" s="186"/>
      <c r="P707" s="186"/>
    </row>
    <row r="708" spans="1:16" s="92" customFormat="1" ht="15.75" customHeight="1">
      <c r="A708" s="195">
        <v>45646</v>
      </c>
      <c r="B708" s="281" t="s">
        <v>43</v>
      </c>
      <c r="C708" s="383" t="s">
        <v>53</v>
      </c>
      <c r="D708" s="298" t="s">
        <v>9</v>
      </c>
      <c r="E708" s="204">
        <v>2000</v>
      </c>
      <c r="F708" s="256">
        <f t="shared" si="11"/>
        <v>3.2798264272123698</v>
      </c>
      <c r="G708" s="81" t="s">
        <v>228</v>
      </c>
      <c r="H708" s="88"/>
      <c r="I708" s="38" t="s">
        <v>206</v>
      </c>
      <c r="J708" s="241" t="s">
        <v>21</v>
      </c>
      <c r="K708" s="243" t="s">
        <v>665</v>
      </c>
      <c r="L708" s="199">
        <v>609.78836666666666</v>
      </c>
      <c r="M708" s="186"/>
      <c r="N708" s="186"/>
      <c r="O708" s="186"/>
      <c r="P708" s="186"/>
    </row>
    <row r="709" spans="1:16" s="92" customFormat="1" ht="15.75" customHeight="1">
      <c r="A709" s="195">
        <v>45646</v>
      </c>
      <c r="B709" s="39" t="s">
        <v>43</v>
      </c>
      <c r="C709" s="37" t="s">
        <v>53</v>
      </c>
      <c r="D709" s="211" t="s">
        <v>5</v>
      </c>
      <c r="E709" s="204">
        <v>2750</v>
      </c>
      <c r="F709" s="256">
        <f t="shared" si="11"/>
        <v>4.5097613374170091</v>
      </c>
      <c r="G709" s="95" t="s">
        <v>56</v>
      </c>
      <c r="H709" s="197"/>
      <c r="I709" s="84" t="s">
        <v>42</v>
      </c>
      <c r="J709" s="241" t="s">
        <v>21</v>
      </c>
      <c r="K709" s="243" t="s">
        <v>665</v>
      </c>
      <c r="L709" s="199">
        <v>609.78836666666666</v>
      </c>
      <c r="M709" s="186"/>
      <c r="N709" s="186"/>
      <c r="O709" s="186"/>
      <c r="P709" s="186"/>
    </row>
    <row r="710" spans="1:16" s="92" customFormat="1" ht="15.75" customHeight="1">
      <c r="A710" s="195">
        <v>45646</v>
      </c>
      <c r="B710" s="219" t="s">
        <v>43</v>
      </c>
      <c r="C710" s="37" t="s">
        <v>53</v>
      </c>
      <c r="D710" s="211" t="s">
        <v>5</v>
      </c>
      <c r="E710" s="204">
        <v>3100</v>
      </c>
      <c r="F710" s="256">
        <f t="shared" si="11"/>
        <v>5.0837309621791738</v>
      </c>
      <c r="G710" s="217" t="s">
        <v>57</v>
      </c>
      <c r="H710" s="218"/>
      <c r="I710" s="81" t="s">
        <v>24</v>
      </c>
      <c r="J710" s="241" t="s">
        <v>21</v>
      </c>
      <c r="K710" s="243" t="s">
        <v>665</v>
      </c>
      <c r="L710" s="199">
        <v>609.78836666666666</v>
      </c>
      <c r="M710" s="186"/>
      <c r="N710" s="186"/>
      <c r="O710" s="186"/>
      <c r="P710" s="186"/>
    </row>
    <row r="711" spans="1:16" s="92" customFormat="1" ht="15.75" customHeight="1">
      <c r="A711" s="195">
        <v>45646</v>
      </c>
      <c r="B711" s="219" t="s">
        <v>43</v>
      </c>
      <c r="C711" s="37" t="s">
        <v>53</v>
      </c>
      <c r="D711" s="211" t="s">
        <v>109</v>
      </c>
      <c r="E711" s="204">
        <v>2000</v>
      </c>
      <c r="F711" s="256">
        <f t="shared" si="11"/>
        <v>3.3100104480479793</v>
      </c>
      <c r="G711" s="217" t="s">
        <v>82</v>
      </c>
      <c r="H711" s="197"/>
      <c r="I711" s="250" t="s">
        <v>54</v>
      </c>
      <c r="J711" s="241" t="s">
        <v>21</v>
      </c>
      <c r="K711" s="243" t="s">
        <v>93</v>
      </c>
      <c r="L711" s="415">
        <v>604.22770000000003</v>
      </c>
      <c r="M711" s="186"/>
      <c r="N711" s="186"/>
      <c r="O711" s="186"/>
      <c r="P711" s="186"/>
    </row>
    <row r="712" spans="1:16" s="92" customFormat="1" ht="15.75" customHeight="1">
      <c r="A712" s="195">
        <v>45646</v>
      </c>
      <c r="B712" s="219" t="s">
        <v>632</v>
      </c>
      <c r="C712" s="37" t="s">
        <v>46</v>
      </c>
      <c r="D712" s="211" t="s">
        <v>109</v>
      </c>
      <c r="E712" s="204">
        <v>50000</v>
      </c>
      <c r="F712" s="256">
        <f t="shared" si="11"/>
        <v>82.750261201199478</v>
      </c>
      <c r="G712" s="217" t="s">
        <v>82</v>
      </c>
      <c r="H712" s="197"/>
      <c r="I712" s="250" t="s">
        <v>54</v>
      </c>
      <c r="J712" s="241" t="s">
        <v>21</v>
      </c>
      <c r="K712" s="243" t="s">
        <v>93</v>
      </c>
      <c r="L712" s="415">
        <v>604.22770000000003</v>
      </c>
      <c r="M712" s="186"/>
      <c r="N712" s="186"/>
      <c r="O712" s="186"/>
      <c r="P712" s="186"/>
    </row>
    <row r="713" spans="1:16" s="92" customFormat="1" ht="15.75" customHeight="1">
      <c r="A713" s="195">
        <v>45646</v>
      </c>
      <c r="B713" s="39" t="s">
        <v>43</v>
      </c>
      <c r="C713" s="37" t="s">
        <v>53</v>
      </c>
      <c r="D713" s="211" t="s">
        <v>5</v>
      </c>
      <c r="E713" s="204">
        <v>2800</v>
      </c>
      <c r="F713" s="256">
        <f t="shared" si="11"/>
        <v>4.5917569980973179</v>
      </c>
      <c r="G713" s="81" t="s">
        <v>92</v>
      </c>
      <c r="H713" s="197"/>
      <c r="I713" s="38" t="s">
        <v>91</v>
      </c>
      <c r="J713" s="241" t="s">
        <v>21</v>
      </c>
      <c r="K713" s="243" t="s">
        <v>665</v>
      </c>
      <c r="L713" s="199">
        <v>609.78836666666666</v>
      </c>
      <c r="M713" s="186"/>
      <c r="N713" s="186"/>
      <c r="O713" s="186"/>
      <c r="P713" s="186"/>
    </row>
    <row r="714" spans="1:16" s="92" customFormat="1" ht="15.75" customHeight="1">
      <c r="A714" s="195">
        <v>45646</v>
      </c>
      <c r="B714" s="219" t="s">
        <v>43</v>
      </c>
      <c r="C714" s="37" t="s">
        <v>53</v>
      </c>
      <c r="D714" s="211" t="s">
        <v>6</v>
      </c>
      <c r="E714" s="204">
        <v>2900</v>
      </c>
      <c r="F714" s="256">
        <f t="shared" si="11"/>
        <v>4.7557483194579362</v>
      </c>
      <c r="G714" s="217" t="s">
        <v>230</v>
      </c>
      <c r="H714" s="292"/>
      <c r="I714" s="38" t="s">
        <v>208</v>
      </c>
      <c r="J714" s="241" t="s">
        <v>21</v>
      </c>
      <c r="K714" s="243" t="s">
        <v>665</v>
      </c>
      <c r="L714" s="199">
        <v>609.78836666666666</v>
      </c>
      <c r="M714" s="186"/>
      <c r="N714" s="186"/>
      <c r="O714" s="186"/>
      <c r="P714" s="186"/>
    </row>
    <row r="715" spans="1:16" ht="15.75" customHeight="1">
      <c r="A715" s="195">
        <v>45646</v>
      </c>
      <c r="B715" s="219" t="s">
        <v>632</v>
      </c>
      <c r="C715" s="37" t="s">
        <v>46</v>
      </c>
      <c r="D715" s="211" t="s">
        <v>109</v>
      </c>
      <c r="E715" s="204">
        <v>50000</v>
      </c>
      <c r="F715" s="256">
        <f t="shared" si="11"/>
        <v>82.750261201199478</v>
      </c>
      <c r="G715" s="217" t="s">
        <v>230</v>
      </c>
      <c r="H715" s="292"/>
      <c r="I715" s="38" t="s">
        <v>208</v>
      </c>
      <c r="J715" s="241" t="s">
        <v>21</v>
      </c>
      <c r="K715" s="243" t="s">
        <v>93</v>
      </c>
      <c r="L715" s="415">
        <v>604.22770000000003</v>
      </c>
    </row>
    <row r="716" spans="1:16" ht="15.75" customHeight="1">
      <c r="A716" s="195">
        <v>45646</v>
      </c>
      <c r="B716" s="39" t="s">
        <v>43</v>
      </c>
      <c r="C716" s="37" t="s">
        <v>53</v>
      </c>
      <c r="D716" s="211" t="s">
        <v>5</v>
      </c>
      <c r="E716" s="204">
        <v>4900</v>
      </c>
      <c r="F716" s="256">
        <f t="shared" si="11"/>
        <v>8.0355747466703065</v>
      </c>
      <c r="G716" s="81" t="s">
        <v>242</v>
      </c>
      <c r="H716" s="89">
        <v>7</v>
      </c>
      <c r="I716" s="38" t="s">
        <v>220</v>
      </c>
      <c r="J716" s="241" t="s">
        <v>21</v>
      </c>
      <c r="K716" s="243" t="s">
        <v>665</v>
      </c>
      <c r="L716" s="199">
        <v>609.78836666666666</v>
      </c>
    </row>
    <row r="717" spans="1:16" ht="15.75" customHeight="1">
      <c r="A717" s="195">
        <v>45646</v>
      </c>
      <c r="B717" s="39" t="s">
        <v>43</v>
      </c>
      <c r="C717" s="37" t="s">
        <v>53</v>
      </c>
      <c r="D717" s="211" t="s">
        <v>5</v>
      </c>
      <c r="E717" s="204">
        <v>2000</v>
      </c>
      <c r="F717" s="256">
        <f t="shared" si="11"/>
        <v>3.2798264272123698</v>
      </c>
      <c r="G717" s="81" t="s">
        <v>243</v>
      </c>
      <c r="H717" s="34"/>
      <c r="I717" s="38" t="s">
        <v>238</v>
      </c>
      <c r="J717" s="241" t="s">
        <v>21</v>
      </c>
      <c r="K717" s="243" t="s">
        <v>665</v>
      </c>
      <c r="L717" s="199">
        <v>609.78836666666666</v>
      </c>
    </row>
    <row r="718" spans="1:16" s="92" customFormat="1" ht="15.75" customHeight="1">
      <c r="A718" s="195">
        <v>45646</v>
      </c>
      <c r="B718" s="339" t="s">
        <v>43</v>
      </c>
      <c r="C718" s="37" t="s">
        <v>53</v>
      </c>
      <c r="D718" s="41" t="s">
        <v>7</v>
      </c>
      <c r="E718" s="204">
        <v>3000</v>
      </c>
      <c r="F718" s="256">
        <f t="shared" si="11"/>
        <v>4.9197396408185554</v>
      </c>
      <c r="G718" s="81" t="s">
        <v>616</v>
      </c>
      <c r="H718" s="292"/>
      <c r="I718" s="84" t="s">
        <v>13</v>
      </c>
      <c r="J718" s="241" t="s">
        <v>21</v>
      </c>
      <c r="K718" s="243" t="s">
        <v>665</v>
      </c>
      <c r="L718" s="199">
        <v>609.78836666666666</v>
      </c>
      <c r="M718" s="186"/>
      <c r="N718" s="186"/>
      <c r="O718" s="186"/>
      <c r="P718" s="186"/>
    </row>
    <row r="719" spans="1:16" s="92" customFormat="1" ht="15.75" customHeight="1">
      <c r="A719" s="195">
        <v>45646</v>
      </c>
      <c r="B719" s="421" t="s">
        <v>43</v>
      </c>
      <c r="C719" s="348" t="s">
        <v>53</v>
      </c>
      <c r="D719" s="41" t="s">
        <v>7</v>
      </c>
      <c r="E719" s="204">
        <v>3500</v>
      </c>
      <c r="F719" s="256">
        <f t="shared" si="11"/>
        <v>5.739696247621648</v>
      </c>
      <c r="G719" s="95" t="s">
        <v>616</v>
      </c>
      <c r="H719" s="207"/>
      <c r="I719" s="84" t="s">
        <v>13</v>
      </c>
      <c r="J719" s="241" t="s">
        <v>21</v>
      </c>
      <c r="K719" s="243" t="s">
        <v>665</v>
      </c>
      <c r="L719" s="199">
        <v>609.78836666666666</v>
      </c>
      <c r="M719" s="186"/>
      <c r="N719" s="186"/>
      <c r="O719" s="186"/>
      <c r="P719" s="186"/>
    </row>
    <row r="720" spans="1:16" s="92" customFormat="1" ht="15.75" customHeight="1">
      <c r="A720" s="195">
        <v>45646</v>
      </c>
      <c r="B720" s="339" t="s">
        <v>43</v>
      </c>
      <c r="C720" s="348" t="s">
        <v>53</v>
      </c>
      <c r="D720" s="41" t="s">
        <v>7</v>
      </c>
      <c r="E720" s="204">
        <v>3500</v>
      </c>
      <c r="F720" s="256">
        <f t="shared" si="11"/>
        <v>5.739696247621648</v>
      </c>
      <c r="G720" s="95" t="s">
        <v>616</v>
      </c>
      <c r="H720" s="178"/>
      <c r="I720" s="84" t="s">
        <v>13</v>
      </c>
      <c r="J720" s="241" t="s">
        <v>21</v>
      </c>
      <c r="K720" s="243" t="s">
        <v>665</v>
      </c>
      <c r="L720" s="199">
        <v>609.78836666666666</v>
      </c>
      <c r="M720" s="186"/>
      <c r="N720" s="186"/>
      <c r="O720" s="186"/>
      <c r="P720" s="186"/>
    </row>
    <row r="721" spans="1:16" s="92" customFormat="1" ht="15.75" customHeight="1">
      <c r="A721" s="195">
        <v>45646</v>
      </c>
      <c r="B721" s="39" t="s">
        <v>43</v>
      </c>
      <c r="C721" s="37" t="s">
        <v>53</v>
      </c>
      <c r="D721" s="41" t="s">
        <v>7</v>
      </c>
      <c r="E721" s="204">
        <v>4500</v>
      </c>
      <c r="F721" s="256">
        <f t="shared" si="11"/>
        <v>7.3796094612278322</v>
      </c>
      <c r="G721" s="95" t="s">
        <v>616</v>
      </c>
      <c r="H721" s="264"/>
      <c r="I721" s="84" t="s">
        <v>13</v>
      </c>
      <c r="J721" s="241" t="s">
        <v>21</v>
      </c>
      <c r="K721" s="243" t="s">
        <v>665</v>
      </c>
      <c r="L721" s="199">
        <v>609.78836666666666</v>
      </c>
      <c r="M721" s="186"/>
      <c r="N721" s="186"/>
      <c r="O721" s="186"/>
      <c r="P721" s="186"/>
    </row>
    <row r="722" spans="1:16" s="92" customFormat="1" ht="15.75" customHeight="1">
      <c r="A722" s="195">
        <v>45646</v>
      </c>
      <c r="B722" s="339" t="s">
        <v>226</v>
      </c>
      <c r="C722" s="348" t="s">
        <v>599</v>
      </c>
      <c r="D722" s="41" t="s">
        <v>7</v>
      </c>
      <c r="E722" s="204">
        <v>5200</v>
      </c>
      <c r="F722" s="256">
        <f t="shared" si="11"/>
        <v>8.5275487107521624</v>
      </c>
      <c r="G722" s="95" t="s">
        <v>619</v>
      </c>
      <c r="H722" s="265"/>
      <c r="I722" s="84" t="s">
        <v>13</v>
      </c>
      <c r="J722" s="241" t="s">
        <v>21</v>
      </c>
      <c r="K722" s="243" t="s">
        <v>665</v>
      </c>
      <c r="L722" s="199">
        <v>609.78836666666666</v>
      </c>
      <c r="M722" s="186"/>
      <c r="N722" s="186"/>
      <c r="O722" s="186"/>
      <c r="P722" s="186"/>
    </row>
    <row r="723" spans="1:16" s="92" customFormat="1" ht="15.75" customHeight="1">
      <c r="A723" s="195">
        <v>45646</v>
      </c>
      <c r="B723" s="340" t="s">
        <v>600</v>
      </c>
      <c r="C723" s="348" t="s">
        <v>10</v>
      </c>
      <c r="D723" s="41" t="s">
        <v>100</v>
      </c>
      <c r="E723" s="204">
        <v>315000</v>
      </c>
      <c r="F723" s="256">
        <f t="shared" si="11"/>
        <v>516.57266228594824</v>
      </c>
      <c r="G723" s="95" t="s">
        <v>620</v>
      </c>
      <c r="H723" s="265"/>
      <c r="I723" s="84" t="s">
        <v>13</v>
      </c>
      <c r="J723" s="241" t="s">
        <v>21</v>
      </c>
      <c r="K723" s="243" t="s">
        <v>665</v>
      </c>
      <c r="L723" s="199">
        <v>609.78836666666666</v>
      </c>
      <c r="M723" s="186"/>
      <c r="N723" s="186"/>
      <c r="O723" s="186"/>
      <c r="P723" s="186"/>
    </row>
    <row r="724" spans="1:16" s="92" customFormat="1" ht="15.75" customHeight="1">
      <c r="A724" s="195">
        <v>45646</v>
      </c>
      <c r="B724" s="340" t="s">
        <v>601</v>
      </c>
      <c r="C724" s="348" t="s">
        <v>10</v>
      </c>
      <c r="D724" s="41" t="s">
        <v>100</v>
      </c>
      <c r="E724" s="204">
        <v>27750</v>
      </c>
      <c r="F724" s="256">
        <f t="shared" si="11"/>
        <v>45.507591677571632</v>
      </c>
      <c r="G724" s="95" t="s">
        <v>620</v>
      </c>
      <c r="H724" s="197"/>
      <c r="I724" s="84" t="s">
        <v>13</v>
      </c>
      <c r="J724" s="241" t="s">
        <v>21</v>
      </c>
      <c r="K724" s="243" t="s">
        <v>665</v>
      </c>
      <c r="L724" s="199">
        <v>609.78836666666666</v>
      </c>
      <c r="M724" s="186"/>
      <c r="N724" s="186"/>
      <c r="O724" s="186"/>
      <c r="P724" s="186"/>
    </row>
    <row r="725" spans="1:16" s="92" customFormat="1" ht="15.75" customHeight="1">
      <c r="A725" s="195">
        <v>45646</v>
      </c>
      <c r="B725" s="339" t="s">
        <v>602</v>
      </c>
      <c r="C725" s="348" t="s">
        <v>10</v>
      </c>
      <c r="D725" s="41" t="s">
        <v>100</v>
      </c>
      <c r="E725" s="204">
        <v>15000</v>
      </c>
      <c r="F725" s="256">
        <f t="shared" si="11"/>
        <v>24.598698204092777</v>
      </c>
      <c r="G725" s="95" t="s">
        <v>620</v>
      </c>
      <c r="H725" s="318"/>
      <c r="I725" s="84" t="s">
        <v>13</v>
      </c>
      <c r="J725" s="241" t="s">
        <v>21</v>
      </c>
      <c r="K725" s="243" t="s">
        <v>665</v>
      </c>
      <c r="L725" s="199">
        <v>609.78836666666666</v>
      </c>
      <c r="M725" s="186"/>
      <c r="N725" s="186"/>
      <c r="O725" s="186"/>
      <c r="P725" s="186"/>
    </row>
    <row r="726" spans="1:16" s="92" customFormat="1" ht="15.75" customHeight="1">
      <c r="A726" s="195">
        <v>45646</v>
      </c>
      <c r="B726" s="339" t="s">
        <v>603</v>
      </c>
      <c r="C726" s="348" t="s">
        <v>10</v>
      </c>
      <c r="D726" s="41" t="s">
        <v>100</v>
      </c>
      <c r="E726" s="204">
        <v>7500</v>
      </c>
      <c r="F726" s="256">
        <f t="shared" si="11"/>
        <v>12.299349102046389</v>
      </c>
      <c r="G726" s="95" t="s">
        <v>620</v>
      </c>
      <c r="H726" s="319"/>
      <c r="I726" s="84" t="s">
        <v>13</v>
      </c>
      <c r="J726" s="241" t="s">
        <v>21</v>
      </c>
      <c r="K726" s="243" t="s">
        <v>665</v>
      </c>
      <c r="L726" s="199">
        <v>609.78836666666666</v>
      </c>
      <c r="M726" s="186"/>
      <c r="N726" s="186"/>
      <c r="O726" s="186"/>
      <c r="P726" s="186"/>
    </row>
    <row r="727" spans="1:16" s="92" customFormat="1" ht="15.75" customHeight="1">
      <c r="A727" s="195">
        <v>45646</v>
      </c>
      <c r="B727" s="340" t="s">
        <v>604</v>
      </c>
      <c r="C727" s="348" t="s">
        <v>10</v>
      </c>
      <c r="D727" s="41" t="s">
        <v>100</v>
      </c>
      <c r="E727" s="204">
        <v>14850</v>
      </c>
      <c r="F727" s="256">
        <f t="shared" si="11"/>
        <v>24.352711222051848</v>
      </c>
      <c r="G727" s="95" t="s">
        <v>620</v>
      </c>
      <c r="H727" s="321"/>
      <c r="I727" s="84" t="s">
        <v>13</v>
      </c>
      <c r="J727" s="241" t="s">
        <v>21</v>
      </c>
      <c r="K727" s="243" t="s">
        <v>665</v>
      </c>
      <c r="L727" s="199">
        <v>609.78836666666666</v>
      </c>
      <c r="M727" s="186"/>
      <c r="N727" s="186"/>
      <c r="O727" s="186"/>
      <c r="P727" s="186"/>
    </row>
    <row r="728" spans="1:16" s="92" customFormat="1" ht="15.75" customHeight="1">
      <c r="A728" s="195">
        <v>45646</v>
      </c>
      <c r="B728" s="284" t="s">
        <v>605</v>
      </c>
      <c r="C728" s="348" t="s">
        <v>10</v>
      </c>
      <c r="D728" s="41" t="s">
        <v>100</v>
      </c>
      <c r="E728" s="204">
        <v>15000</v>
      </c>
      <c r="F728" s="256">
        <f t="shared" si="11"/>
        <v>24.598698204092777</v>
      </c>
      <c r="G728" s="95" t="s">
        <v>620</v>
      </c>
      <c r="H728" s="318"/>
      <c r="I728" s="84" t="s">
        <v>13</v>
      </c>
      <c r="J728" s="241" t="s">
        <v>21</v>
      </c>
      <c r="K728" s="243" t="s">
        <v>665</v>
      </c>
      <c r="L728" s="199">
        <v>609.78836666666666</v>
      </c>
      <c r="M728" s="186"/>
      <c r="N728" s="186"/>
      <c r="O728" s="186"/>
      <c r="P728" s="186"/>
    </row>
    <row r="729" spans="1:16" s="92" customFormat="1" ht="15.75" customHeight="1">
      <c r="A729" s="195">
        <v>45646</v>
      </c>
      <c r="B729" s="39" t="s">
        <v>606</v>
      </c>
      <c r="C729" s="348" t="s">
        <v>10</v>
      </c>
      <c r="D729" s="41" t="s">
        <v>100</v>
      </c>
      <c r="E729" s="204">
        <v>164250</v>
      </c>
      <c r="F729" s="256">
        <f t="shared" si="11"/>
        <v>269.35574533481588</v>
      </c>
      <c r="G729" s="81" t="s">
        <v>621</v>
      </c>
      <c r="H729" s="318"/>
      <c r="I729" s="84" t="s">
        <v>13</v>
      </c>
      <c r="J729" s="241" t="s">
        <v>21</v>
      </c>
      <c r="K729" s="243" t="s">
        <v>665</v>
      </c>
      <c r="L729" s="199">
        <v>609.78836666666666</v>
      </c>
      <c r="M729" s="186"/>
      <c r="N729" s="186"/>
      <c r="O729" s="186"/>
      <c r="P729" s="186"/>
    </row>
    <row r="730" spans="1:16" s="92" customFormat="1" ht="15.75" customHeight="1">
      <c r="A730" s="195">
        <v>45646</v>
      </c>
      <c r="B730" s="39" t="s">
        <v>607</v>
      </c>
      <c r="C730" s="348" t="s">
        <v>10</v>
      </c>
      <c r="D730" s="41" t="s">
        <v>100</v>
      </c>
      <c r="E730" s="204">
        <v>21450</v>
      </c>
      <c r="F730" s="256">
        <f t="shared" si="11"/>
        <v>35.176138431852671</v>
      </c>
      <c r="G730" s="81" t="s">
        <v>621</v>
      </c>
      <c r="H730" s="207"/>
      <c r="I730" s="84" t="s">
        <v>13</v>
      </c>
      <c r="J730" s="241" t="s">
        <v>21</v>
      </c>
      <c r="K730" s="243" t="s">
        <v>665</v>
      </c>
      <c r="L730" s="199">
        <v>609.78836666666666</v>
      </c>
      <c r="M730" s="186"/>
      <c r="N730" s="186"/>
      <c r="O730" s="186"/>
      <c r="P730" s="186"/>
    </row>
    <row r="731" spans="1:16" s="92" customFormat="1" ht="15.75" customHeight="1">
      <c r="A731" s="195">
        <v>45646</v>
      </c>
      <c r="B731" s="39" t="s">
        <v>608</v>
      </c>
      <c r="C731" s="348" t="s">
        <v>10</v>
      </c>
      <c r="D731" s="41" t="s">
        <v>100</v>
      </c>
      <c r="E731" s="204">
        <v>6000</v>
      </c>
      <c r="F731" s="256">
        <f t="shared" si="11"/>
        <v>9.8394792816371108</v>
      </c>
      <c r="G731" s="81" t="s">
        <v>621</v>
      </c>
      <c r="H731" s="207"/>
      <c r="I731" s="84" t="s">
        <v>13</v>
      </c>
      <c r="J731" s="241" t="s">
        <v>21</v>
      </c>
      <c r="K731" s="243" t="s">
        <v>665</v>
      </c>
      <c r="L731" s="199">
        <v>609.78836666666666</v>
      </c>
      <c r="M731" s="186"/>
      <c r="N731" s="186"/>
      <c r="O731" s="186"/>
      <c r="P731" s="186"/>
    </row>
    <row r="732" spans="1:16" s="92" customFormat="1" ht="15.75" customHeight="1">
      <c r="A732" s="195">
        <v>45646</v>
      </c>
      <c r="B732" s="39" t="s">
        <v>608</v>
      </c>
      <c r="C732" s="348" t="s">
        <v>10</v>
      </c>
      <c r="D732" s="41" t="s">
        <v>100</v>
      </c>
      <c r="E732" s="204">
        <v>3300</v>
      </c>
      <c r="F732" s="256">
        <f t="shared" si="11"/>
        <v>5.4117136049004104</v>
      </c>
      <c r="G732" s="81" t="s">
        <v>621</v>
      </c>
      <c r="H732" s="207"/>
      <c r="I732" s="84" t="s">
        <v>13</v>
      </c>
      <c r="J732" s="241" t="s">
        <v>21</v>
      </c>
      <c r="K732" s="243" t="s">
        <v>665</v>
      </c>
      <c r="L732" s="199">
        <v>609.78836666666666</v>
      </c>
      <c r="M732" s="186"/>
      <c r="N732" s="186"/>
      <c r="O732" s="186"/>
      <c r="P732" s="186"/>
    </row>
    <row r="733" spans="1:16" s="92" customFormat="1" ht="15.75" customHeight="1">
      <c r="A733" s="195">
        <v>45646</v>
      </c>
      <c r="B733" s="340" t="s">
        <v>609</v>
      </c>
      <c r="C733" s="348" t="s">
        <v>10</v>
      </c>
      <c r="D733" s="41" t="s">
        <v>100</v>
      </c>
      <c r="E733" s="204">
        <v>371250</v>
      </c>
      <c r="F733" s="256">
        <f t="shared" si="11"/>
        <v>608.81778055129621</v>
      </c>
      <c r="G733" s="95" t="s">
        <v>622</v>
      </c>
      <c r="H733" s="207"/>
      <c r="I733" s="84" t="s">
        <v>13</v>
      </c>
      <c r="J733" s="241" t="s">
        <v>21</v>
      </c>
      <c r="K733" s="243" t="s">
        <v>665</v>
      </c>
      <c r="L733" s="199">
        <v>609.78836666666666</v>
      </c>
      <c r="M733" s="186"/>
      <c r="N733" s="186"/>
      <c r="O733" s="186"/>
      <c r="P733" s="186"/>
    </row>
    <row r="734" spans="1:16" ht="15.75" customHeight="1">
      <c r="A734" s="195">
        <v>45647</v>
      </c>
      <c r="B734" s="215" t="s">
        <v>624</v>
      </c>
      <c r="C734" s="85" t="s">
        <v>10</v>
      </c>
      <c r="D734" s="216" t="s">
        <v>9</v>
      </c>
      <c r="E734" s="204">
        <v>30000</v>
      </c>
      <c r="F734" s="256">
        <f t="shared" si="11"/>
        <v>49.197396408185554</v>
      </c>
      <c r="G734" s="177" t="s">
        <v>245</v>
      </c>
      <c r="I734" s="229" t="s">
        <v>14</v>
      </c>
      <c r="J734" s="241" t="s">
        <v>21</v>
      </c>
      <c r="K734" s="243" t="s">
        <v>665</v>
      </c>
      <c r="L734" s="199">
        <v>609.78836666666666</v>
      </c>
    </row>
    <row r="735" spans="1:16" s="92" customFormat="1" ht="15.75" customHeight="1">
      <c r="A735" s="195">
        <v>45647</v>
      </c>
      <c r="B735" s="334" t="s">
        <v>589</v>
      </c>
      <c r="C735" s="37" t="s">
        <v>10</v>
      </c>
      <c r="D735" s="211" t="s">
        <v>5</v>
      </c>
      <c r="E735" s="204">
        <v>50000</v>
      </c>
      <c r="F735" s="256">
        <f t="shared" si="11"/>
        <v>81.995660680309257</v>
      </c>
      <c r="G735" s="356" t="s">
        <v>52</v>
      </c>
      <c r="H735" s="331"/>
      <c r="I735" s="362" t="s">
        <v>220</v>
      </c>
      <c r="J735" s="262" t="s">
        <v>21</v>
      </c>
      <c r="K735" s="243" t="s">
        <v>665</v>
      </c>
      <c r="L735" s="199">
        <v>609.78836666666666</v>
      </c>
      <c r="M735" s="186"/>
      <c r="N735" s="186"/>
      <c r="O735" s="186"/>
      <c r="P735" s="186"/>
    </row>
    <row r="736" spans="1:16" s="92" customFormat="1" ht="15.75" customHeight="1">
      <c r="A736" s="195">
        <v>45647</v>
      </c>
      <c r="B736" s="334" t="s">
        <v>590</v>
      </c>
      <c r="C736" s="37" t="s">
        <v>10</v>
      </c>
      <c r="D736" s="211" t="s">
        <v>5</v>
      </c>
      <c r="E736" s="204">
        <v>50000</v>
      </c>
      <c r="F736" s="256">
        <f t="shared" si="11"/>
        <v>81.995660680309257</v>
      </c>
      <c r="G736" s="356" t="s">
        <v>52</v>
      </c>
      <c r="H736" s="331"/>
      <c r="I736" s="362" t="s">
        <v>238</v>
      </c>
      <c r="J736" s="241" t="s">
        <v>21</v>
      </c>
      <c r="K736" s="243" t="s">
        <v>665</v>
      </c>
      <c r="L736" s="199">
        <v>609.78836666666666</v>
      </c>
      <c r="M736" s="186"/>
      <c r="N736" s="186"/>
      <c r="O736" s="186"/>
      <c r="P736" s="186"/>
    </row>
    <row r="737" spans="1:16" s="92" customFormat="1" ht="15.75" customHeight="1">
      <c r="A737" s="195">
        <v>45647</v>
      </c>
      <c r="B737" s="219" t="s">
        <v>43</v>
      </c>
      <c r="C737" s="37" t="s">
        <v>53</v>
      </c>
      <c r="D737" s="295" t="s">
        <v>8</v>
      </c>
      <c r="E737" s="204">
        <v>1350</v>
      </c>
      <c r="F737" s="256">
        <f t="shared" si="11"/>
        <v>2.2138828383683498</v>
      </c>
      <c r="G737" s="217" t="e">
        <f>#REF!</f>
        <v>#REF!</v>
      </c>
      <c r="H737" s="294"/>
      <c r="I737" s="38" t="e">
        <f>#REF!</f>
        <v>#REF!</v>
      </c>
      <c r="J737" s="241" t="s">
        <v>21</v>
      </c>
      <c r="K737" s="243" t="s">
        <v>665</v>
      </c>
      <c r="L737" s="199">
        <v>609.78836666666666</v>
      </c>
      <c r="M737" s="186"/>
      <c r="N737" s="186"/>
      <c r="O737" s="186"/>
      <c r="P737" s="186"/>
    </row>
    <row r="738" spans="1:16" s="92" customFormat="1" ht="15.75" customHeight="1">
      <c r="A738" s="195">
        <v>45647</v>
      </c>
      <c r="B738" s="219" t="s">
        <v>221</v>
      </c>
      <c r="C738" s="37" t="s">
        <v>53</v>
      </c>
      <c r="D738" s="295" t="s">
        <v>8</v>
      </c>
      <c r="E738" s="204">
        <v>2700</v>
      </c>
      <c r="F738" s="256">
        <f t="shared" si="11"/>
        <v>4.4277656767366995</v>
      </c>
      <c r="G738" s="217" t="e">
        <f>#REF!</f>
        <v>#REF!</v>
      </c>
      <c r="H738" s="294"/>
      <c r="I738" s="38" t="e">
        <f>#REF!</f>
        <v>#REF!</v>
      </c>
      <c r="J738" s="241" t="s">
        <v>21</v>
      </c>
      <c r="K738" s="243" t="s">
        <v>665</v>
      </c>
      <c r="L738" s="199">
        <v>609.78836666666666</v>
      </c>
      <c r="M738" s="186"/>
      <c r="N738" s="186"/>
      <c r="O738" s="186"/>
      <c r="P738" s="186"/>
    </row>
    <row r="739" spans="1:16" s="92" customFormat="1" ht="15.75" customHeight="1">
      <c r="A739" s="308">
        <v>45647</v>
      </c>
      <c r="B739" s="179" t="s">
        <v>43</v>
      </c>
      <c r="C739" s="37" t="s">
        <v>53</v>
      </c>
      <c r="D739" s="41" t="s">
        <v>6</v>
      </c>
      <c r="E739" s="204">
        <v>2850</v>
      </c>
      <c r="F739" s="256">
        <f t="shared" si="11"/>
        <v>4.6737526587776275</v>
      </c>
      <c r="G739" s="297" t="s">
        <v>58</v>
      </c>
      <c r="H739" s="258"/>
      <c r="I739" s="38" t="s">
        <v>67</v>
      </c>
      <c r="J739" s="241" t="s">
        <v>21</v>
      </c>
      <c r="K739" s="243" t="s">
        <v>665</v>
      </c>
      <c r="L739" s="199">
        <v>609.78836666666666</v>
      </c>
      <c r="M739" s="186"/>
      <c r="N739" s="186"/>
      <c r="O739" s="186"/>
      <c r="P739" s="186"/>
    </row>
    <row r="740" spans="1:16" s="92" customFormat="1" ht="15.75" customHeight="1">
      <c r="A740" s="195">
        <v>45647</v>
      </c>
      <c r="B740" s="219" t="s">
        <v>43</v>
      </c>
      <c r="C740" s="37" t="s">
        <v>53</v>
      </c>
      <c r="D740" s="211" t="s">
        <v>6</v>
      </c>
      <c r="E740" s="204">
        <v>2000</v>
      </c>
      <c r="F740" s="256">
        <f t="shared" si="11"/>
        <v>3.2798264272123698</v>
      </c>
      <c r="G740" s="217" t="s">
        <v>110</v>
      </c>
      <c r="H740" s="294"/>
      <c r="I740" s="217" t="s">
        <v>11</v>
      </c>
      <c r="J740" s="241" t="s">
        <v>21</v>
      </c>
      <c r="K740" s="243" t="s">
        <v>665</v>
      </c>
      <c r="L740" s="199">
        <v>609.78836666666666</v>
      </c>
      <c r="M740" s="186"/>
      <c r="N740" s="186"/>
      <c r="O740" s="186"/>
      <c r="P740" s="186"/>
    </row>
    <row r="741" spans="1:16" s="92" customFormat="1" ht="15.75" customHeight="1">
      <c r="A741" s="195">
        <v>45647</v>
      </c>
      <c r="B741" s="281" t="s">
        <v>43</v>
      </c>
      <c r="C741" s="383" t="s">
        <v>53</v>
      </c>
      <c r="D741" s="298" t="s">
        <v>9</v>
      </c>
      <c r="E741" s="204">
        <v>2000</v>
      </c>
      <c r="F741" s="256">
        <f t="shared" si="11"/>
        <v>3.2798264272123698</v>
      </c>
      <c r="G741" s="81" t="s">
        <v>228</v>
      </c>
      <c r="H741" s="197"/>
      <c r="I741" s="38" t="s">
        <v>206</v>
      </c>
      <c r="J741" s="241" t="s">
        <v>21</v>
      </c>
      <c r="K741" s="243" t="s">
        <v>665</v>
      </c>
      <c r="L741" s="199">
        <v>609.78836666666666</v>
      </c>
      <c r="M741" s="186"/>
      <c r="N741" s="186"/>
      <c r="O741" s="186"/>
      <c r="P741" s="186"/>
    </row>
    <row r="742" spans="1:16" s="92" customFormat="1" ht="15.75" customHeight="1">
      <c r="A742" s="195">
        <v>45647</v>
      </c>
      <c r="B742" s="39" t="s">
        <v>43</v>
      </c>
      <c r="C742" s="37" t="s">
        <v>53</v>
      </c>
      <c r="D742" s="211" t="s">
        <v>5</v>
      </c>
      <c r="E742" s="204">
        <v>2750</v>
      </c>
      <c r="F742" s="256">
        <f t="shared" si="11"/>
        <v>4.5097613374170091</v>
      </c>
      <c r="G742" s="95" t="s">
        <v>56</v>
      </c>
      <c r="H742" s="197"/>
      <c r="I742" s="84" t="s">
        <v>42</v>
      </c>
      <c r="J742" s="241" t="s">
        <v>21</v>
      </c>
      <c r="K742" s="243" t="s">
        <v>665</v>
      </c>
      <c r="L742" s="199">
        <v>609.78836666666666</v>
      </c>
      <c r="M742" s="186"/>
      <c r="N742" s="186"/>
      <c r="O742" s="186"/>
      <c r="P742" s="186"/>
    </row>
    <row r="743" spans="1:16" s="92" customFormat="1" ht="15.75" customHeight="1">
      <c r="A743" s="195">
        <v>45647</v>
      </c>
      <c r="B743" s="39" t="s">
        <v>467</v>
      </c>
      <c r="C743" s="37" t="s">
        <v>46</v>
      </c>
      <c r="D743" s="211" t="s">
        <v>109</v>
      </c>
      <c r="E743" s="204">
        <v>50000</v>
      </c>
      <c r="F743" s="256">
        <f t="shared" si="11"/>
        <v>82.750261201199478</v>
      </c>
      <c r="G743" s="95" t="s">
        <v>56</v>
      </c>
      <c r="H743" s="318"/>
      <c r="I743" s="84" t="s">
        <v>42</v>
      </c>
      <c r="J743" s="241" t="s">
        <v>21</v>
      </c>
      <c r="K743" s="243" t="s">
        <v>93</v>
      </c>
      <c r="L743" s="415">
        <v>604.22770000000003</v>
      </c>
      <c r="M743" s="186"/>
      <c r="N743" s="186"/>
      <c r="O743" s="186"/>
      <c r="P743" s="186"/>
    </row>
    <row r="744" spans="1:16" s="92" customFormat="1" ht="15.75" customHeight="1">
      <c r="A744" s="195">
        <v>45647</v>
      </c>
      <c r="B744" s="219" t="s">
        <v>43</v>
      </c>
      <c r="C744" s="37" t="s">
        <v>53</v>
      </c>
      <c r="D744" s="211" t="s">
        <v>5</v>
      </c>
      <c r="E744" s="204">
        <v>3200</v>
      </c>
      <c r="F744" s="256">
        <f t="shared" si="11"/>
        <v>5.2477222835397921</v>
      </c>
      <c r="G744" s="217" t="s">
        <v>57</v>
      </c>
      <c r="H744" s="218"/>
      <c r="I744" s="81" t="s">
        <v>24</v>
      </c>
      <c r="J744" s="241" t="s">
        <v>21</v>
      </c>
      <c r="K744" s="243" t="s">
        <v>665</v>
      </c>
      <c r="L744" s="199">
        <v>609.78836666666666</v>
      </c>
      <c r="M744" s="186"/>
      <c r="N744" s="186"/>
      <c r="O744" s="186"/>
      <c r="P744" s="186"/>
    </row>
    <row r="745" spans="1:16" s="92" customFormat="1" ht="15.75" customHeight="1">
      <c r="A745" s="195">
        <v>45647</v>
      </c>
      <c r="B745" s="219" t="s">
        <v>43</v>
      </c>
      <c r="C745" s="37" t="s">
        <v>53</v>
      </c>
      <c r="D745" s="211" t="s">
        <v>6</v>
      </c>
      <c r="E745" s="204">
        <v>2000</v>
      </c>
      <c r="F745" s="256">
        <f t="shared" si="11"/>
        <v>3.2798264272123698</v>
      </c>
      <c r="G745" s="217" t="s">
        <v>82</v>
      </c>
      <c r="H745" s="320"/>
      <c r="I745" s="250" t="s">
        <v>54</v>
      </c>
      <c r="J745" s="241" t="s">
        <v>21</v>
      </c>
      <c r="K745" s="243" t="s">
        <v>665</v>
      </c>
      <c r="L745" s="199">
        <v>609.78836666666666</v>
      </c>
      <c r="M745" s="186"/>
      <c r="N745" s="186"/>
      <c r="O745" s="186"/>
      <c r="P745" s="186"/>
    </row>
    <row r="746" spans="1:16" s="92" customFormat="1" ht="15.75" customHeight="1">
      <c r="A746" s="195">
        <v>45647</v>
      </c>
      <c r="B746" s="39" t="s">
        <v>43</v>
      </c>
      <c r="C746" s="37" t="s">
        <v>53</v>
      </c>
      <c r="D746" s="211" t="s">
        <v>5</v>
      </c>
      <c r="E746" s="204">
        <v>2800</v>
      </c>
      <c r="F746" s="256">
        <f t="shared" si="11"/>
        <v>4.5917569980973179</v>
      </c>
      <c r="G746" s="81" t="s">
        <v>92</v>
      </c>
      <c r="H746" s="197"/>
      <c r="I746" s="38" t="s">
        <v>91</v>
      </c>
      <c r="J746" s="241" t="s">
        <v>21</v>
      </c>
      <c r="K746" s="243" t="s">
        <v>665</v>
      </c>
      <c r="L746" s="199">
        <v>609.78836666666666</v>
      </c>
      <c r="M746" s="186"/>
      <c r="N746" s="186"/>
      <c r="O746" s="186"/>
      <c r="P746" s="186"/>
    </row>
    <row r="747" spans="1:16" s="92" customFormat="1" ht="15.75" customHeight="1">
      <c r="A747" s="195">
        <v>45647</v>
      </c>
      <c r="B747" s="219" t="s">
        <v>43</v>
      </c>
      <c r="C747" s="37" t="s">
        <v>53</v>
      </c>
      <c r="D747" s="211" t="s">
        <v>6</v>
      </c>
      <c r="E747" s="204">
        <v>2000</v>
      </c>
      <c r="F747" s="256">
        <f t="shared" si="11"/>
        <v>3.2798264272123698</v>
      </c>
      <c r="G747" s="217" t="s">
        <v>230</v>
      </c>
      <c r="H747" s="292"/>
      <c r="I747" s="38" t="s">
        <v>208</v>
      </c>
      <c r="J747" s="241" t="s">
        <v>21</v>
      </c>
      <c r="K747" s="243" t="s">
        <v>665</v>
      </c>
      <c r="L747" s="199">
        <v>609.78836666666666</v>
      </c>
      <c r="M747" s="186"/>
      <c r="N747" s="186"/>
      <c r="O747" s="186"/>
      <c r="P747" s="186"/>
    </row>
    <row r="748" spans="1:16" ht="15.75" customHeight="1">
      <c r="A748" s="195">
        <v>45647</v>
      </c>
      <c r="B748" s="39" t="s">
        <v>43</v>
      </c>
      <c r="C748" s="37" t="s">
        <v>53</v>
      </c>
      <c r="D748" s="211" t="s">
        <v>5</v>
      </c>
      <c r="E748" s="204">
        <v>2200</v>
      </c>
      <c r="F748" s="256">
        <f t="shared" si="11"/>
        <v>3.6078090699336069</v>
      </c>
      <c r="G748" s="81" t="s">
        <v>242</v>
      </c>
      <c r="H748" s="89">
        <v>7</v>
      </c>
      <c r="I748" s="38" t="s">
        <v>220</v>
      </c>
      <c r="J748" s="241" t="s">
        <v>21</v>
      </c>
      <c r="K748" s="243" t="s">
        <v>665</v>
      </c>
      <c r="L748" s="199">
        <v>609.78836666666666</v>
      </c>
    </row>
    <row r="749" spans="1:16" ht="15.75" customHeight="1">
      <c r="A749" s="195">
        <v>45647</v>
      </c>
      <c r="B749" s="39" t="s">
        <v>43</v>
      </c>
      <c r="C749" s="37" t="s">
        <v>53</v>
      </c>
      <c r="D749" s="211" t="s">
        <v>5</v>
      </c>
      <c r="E749" s="204">
        <v>1900</v>
      </c>
      <c r="F749" s="256">
        <f t="shared" si="11"/>
        <v>3.1158351058517515</v>
      </c>
      <c r="G749" s="81" t="s">
        <v>243</v>
      </c>
      <c r="H749" s="34"/>
      <c r="I749" s="38" t="s">
        <v>238</v>
      </c>
      <c r="J749" s="241" t="s">
        <v>21</v>
      </c>
      <c r="K749" s="243" t="s">
        <v>665</v>
      </c>
      <c r="L749" s="199">
        <v>609.78836666666666</v>
      </c>
    </row>
    <row r="750" spans="1:16" ht="15.75" customHeight="1">
      <c r="A750" s="195">
        <v>45647</v>
      </c>
      <c r="B750" s="39" t="s">
        <v>43</v>
      </c>
      <c r="C750" s="37" t="s">
        <v>53</v>
      </c>
      <c r="D750" s="41" t="s">
        <v>7</v>
      </c>
      <c r="E750" s="204">
        <v>3000</v>
      </c>
      <c r="F750" s="256">
        <f t="shared" si="11"/>
        <v>4.9197396408185554</v>
      </c>
      <c r="G750" s="81" t="s">
        <v>616</v>
      </c>
      <c r="H750" s="264"/>
      <c r="I750" s="84" t="s">
        <v>13</v>
      </c>
      <c r="J750" s="241" t="s">
        <v>21</v>
      </c>
      <c r="K750" s="243" t="s">
        <v>665</v>
      </c>
      <c r="L750" s="199">
        <v>609.78836666666666</v>
      </c>
    </row>
    <row r="751" spans="1:16" ht="15.75" customHeight="1">
      <c r="A751" s="195">
        <v>45647</v>
      </c>
      <c r="B751" s="340" t="s">
        <v>610</v>
      </c>
      <c r="C751" s="348" t="s">
        <v>10</v>
      </c>
      <c r="D751" s="41" t="s">
        <v>100</v>
      </c>
      <c r="E751" s="204">
        <v>190000</v>
      </c>
      <c r="F751" s="256">
        <f t="shared" si="11"/>
        <v>311.58351058517513</v>
      </c>
      <c r="G751" s="95" t="s">
        <v>623</v>
      </c>
      <c r="H751" s="197"/>
      <c r="I751" s="84" t="s">
        <v>13</v>
      </c>
      <c r="J751" s="241" t="s">
        <v>21</v>
      </c>
      <c r="K751" s="243" t="s">
        <v>665</v>
      </c>
      <c r="L751" s="199">
        <v>609.78836666666666</v>
      </c>
    </row>
    <row r="752" spans="1:16" ht="15.75" customHeight="1">
      <c r="A752" s="195">
        <v>45647</v>
      </c>
      <c r="B752" s="340" t="s">
        <v>611</v>
      </c>
      <c r="C752" s="348" t="s">
        <v>10</v>
      </c>
      <c r="D752" s="41" t="s">
        <v>100</v>
      </c>
      <c r="E752" s="204">
        <v>71000</v>
      </c>
      <c r="F752" s="256">
        <f t="shared" si="11"/>
        <v>116.43383816603914</v>
      </c>
      <c r="G752" s="95" t="s">
        <v>623</v>
      </c>
      <c r="H752" s="264"/>
      <c r="I752" s="84" t="s">
        <v>13</v>
      </c>
      <c r="J752" s="241" t="s">
        <v>21</v>
      </c>
      <c r="K752" s="243" t="s">
        <v>665</v>
      </c>
      <c r="L752" s="199">
        <v>609.78836666666666</v>
      </c>
    </row>
    <row r="753" spans="1:16" s="92" customFormat="1" ht="15.75" customHeight="1">
      <c r="A753" s="195">
        <v>45647</v>
      </c>
      <c r="B753" s="339" t="s">
        <v>612</v>
      </c>
      <c r="C753" s="348" t="s">
        <v>10</v>
      </c>
      <c r="D753" s="41" t="s">
        <v>100</v>
      </c>
      <c r="E753" s="204">
        <v>6000</v>
      </c>
      <c r="F753" s="256">
        <f t="shared" si="11"/>
        <v>9.8394792816371108</v>
      </c>
      <c r="G753" s="95" t="s">
        <v>623</v>
      </c>
      <c r="H753" s="264"/>
      <c r="I753" s="84" t="s">
        <v>13</v>
      </c>
      <c r="J753" s="241" t="s">
        <v>21</v>
      </c>
      <c r="K753" s="243" t="s">
        <v>665</v>
      </c>
      <c r="L753" s="199">
        <v>609.78836666666666</v>
      </c>
      <c r="M753" s="186"/>
      <c r="N753" s="186"/>
      <c r="O753" s="186"/>
      <c r="P753" s="186"/>
    </row>
    <row r="754" spans="1:16" s="92" customFormat="1" ht="15.75" customHeight="1">
      <c r="A754" s="195">
        <v>45647</v>
      </c>
      <c r="B754" s="39" t="s">
        <v>613</v>
      </c>
      <c r="C754" s="37" t="s">
        <v>10</v>
      </c>
      <c r="D754" s="41" t="s">
        <v>100</v>
      </c>
      <c r="E754" s="204">
        <v>13000</v>
      </c>
      <c r="F754" s="256">
        <f t="shared" si="11"/>
        <v>21.318871776880407</v>
      </c>
      <c r="G754" s="81" t="s">
        <v>623</v>
      </c>
      <c r="H754" s="318"/>
      <c r="I754" s="84" t="s">
        <v>13</v>
      </c>
      <c r="J754" s="241" t="s">
        <v>21</v>
      </c>
      <c r="K754" s="243" t="s">
        <v>665</v>
      </c>
      <c r="L754" s="199">
        <v>609.78836666666666</v>
      </c>
      <c r="M754" s="186"/>
      <c r="N754" s="186"/>
      <c r="O754" s="186"/>
      <c r="P754" s="186"/>
    </row>
    <row r="755" spans="1:16" s="92" customFormat="1" ht="15.75" customHeight="1">
      <c r="A755" s="195">
        <v>45648</v>
      </c>
      <c r="B755" s="219" t="s">
        <v>251</v>
      </c>
      <c r="C755" s="37" t="s">
        <v>53</v>
      </c>
      <c r="D755" s="211" t="s">
        <v>6</v>
      </c>
      <c r="E755" s="204">
        <v>1900</v>
      </c>
      <c r="F755" s="256">
        <f t="shared" si="11"/>
        <v>3.1158351058517515</v>
      </c>
      <c r="G755" s="217" t="s">
        <v>554</v>
      </c>
      <c r="H755" s="318"/>
      <c r="I755" s="250" t="s">
        <v>54</v>
      </c>
      <c r="J755" s="241" t="s">
        <v>21</v>
      </c>
      <c r="K755" s="243" t="s">
        <v>665</v>
      </c>
      <c r="L755" s="199">
        <v>609.78836666666666</v>
      </c>
      <c r="M755" s="186"/>
      <c r="N755" s="186"/>
      <c r="O755" s="186"/>
      <c r="P755" s="186"/>
    </row>
    <row r="756" spans="1:16" s="92" customFormat="1" ht="15.75" customHeight="1">
      <c r="A756" s="195">
        <v>45648</v>
      </c>
      <c r="B756" s="219" t="s">
        <v>43</v>
      </c>
      <c r="C756" s="37" t="s">
        <v>53</v>
      </c>
      <c r="D756" s="211" t="s">
        <v>6</v>
      </c>
      <c r="E756" s="204">
        <v>2000</v>
      </c>
      <c r="F756" s="256">
        <f t="shared" si="11"/>
        <v>3.2798264272123698</v>
      </c>
      <c r="G756" s="217" t="s">
        <v>82</v>
      </c>
      <c r="H756" s="197"/>
      <c r="I756" s="250" t="s">
        <v>54</v>
      </c>
      <c r="J756" s="241" t="s">
        <v>21</v>
      </c>
      <c r="K756" s="243" t="s">
        <v>665</v>
      </c>
      <c r="L756" s="199">
        <v>609.78836666666666</v>
      </c>
      <c r="M756" s="186"/>
      <c r="N756" s="186"/>
      <c r="O756" s="186"/>
      <c r="P756" s="186"/>
    </row>
    <row r="757" spans="1:16" s="92" customFormat="1" ht="15.75" customHeight="1">
      <c r="A757" s="195">
        <v>45648</v>
      </c>
      <c r="B757" s="219" t="s">
        <v>44</v>
      </c>
      <c r="C757" s="37" t="s">
        <v>66</v>
      </c>
      <c r="D757" s="211" t="s">
        <v>6</v>
      </c>
      <c r="E757" s="204">
        <v>5000</v>
      </c>
      <c r="F757" s="256">
        <f t="shared" si="11"/>
        <v>8.1995660680309257</v>
      </c>
      <c r="G757" s="217" t="s">
        <v>82</v>
      </c>
      <c r="H757" s="197"/>
      <c r="I757" s="250" t="s">
        <v>54</v>
      </c>
      <c r="J757" s="241" t="s">
        <v>21</v>
      </c>
      <c r="K757" s="243" t="s">
        <v>665</v>
      </c>
      <c r="L757" s="199">
        <v>609.78836666666666</v>
      </c>
      <c r="M757" s="186"/>
      <c r="N757" s="186"/>
      <c r="O757" s="186"/>
      <c r="P757" s="186"/>
    </row>
    <row r="758" spans="1:16" s="92" customFormat="1" ht="15.75" customHeight="1">
      <c r="A758" s="195">
        <v>45648</v>
      </c>
      <c r="B758" s="219" t="s">
        <v>45</v>
      </c>
      <c r="C758" s="37" t="s">
        <v>66</v>
      </c>
      <c r="D758" s="211" t="s">
        <v>6</v>
      </c>
      <c r="E758" s="204">
        <v>10000</v>
      </c>
      <c r="F758" s="256">
        <f t="shared" si="11"/>
        <v>16.399132136061851</v>
      </c>
      <c r="G758" s="217" t="s">
        <v>555</v>
      </c>
      <c r="H758" s="178"/>
      <c r="I758" s="250" t="s">
        <v>54</v>
      </c>
      <c r="J758" s="241" t="s">
        <v>21</v>
      </c>
      <c r="K758" s="243" t="s">
        <v>665</v>
      </c>
      <c r="L758" s="199">
        <v>609.78836666666666</v>
      </c>
      <c r="M758" s="186"/>
      <c r="N758" s="186"/>
      <c r="O758" s="186"/>
      <c r="P758" s="186"/>
    </row>
    <row r="759" spans="1:16" s="92" customFormat="1" ht="15.75" customHeight="1">
      <c r="A759" s="195">
        <v>45649</v>
      </c>
      <c r="B759" s="334" t="s">
        <v>633</v>
      </c>
      <c r="C759" s="37" t="s">
        <v>10</v>
      </c>
      <c r="D759" s="211" t="s">
        <v>8</v>
      </c>
      <c r="E759" s="204">
        <v>1026783</v>
      </c>
      <c r="F759" s="256">
        <f t="shared" si="11"/>
        <v>1683.8350092061994</v>
      </c>
      <c r="G759" s="244" t="s">
        <v>255</v>
      </c>
      <c r="H759" s="198"/>
      <c r="I759" s="249" t="s">
        <v>52</v>
      </c>
      <c r="J759" s="241" t="s">
        <v>21</v>
      </c>
      <c r="K759" s="243" t="s">
        <v>665</v>
      </c>
      <c r="L759" s="199">
        <v>609.78836666666666</v>
      </c>
      <c r="M759" s="186"/>
      <c r="N759" s="186"/>
      <c r="O759" s="186"/>
      <c r="P759" s="186"/>
    </row>
    <row r="760" spans="1:16" s="92" customFormat="1" ht="15.75" customHeight="1">
      <c r="A760" s="195">
        <v>45649</v>
      </c>
      <c r="B760" s="334" t="s">
        <v>634</v>
      </c>
      <c r="C760" s="37" t="s">
        <v>10</v>
      </c>
      <c r="D760" s="211" t="s">
        <v>8</v>
      </c>
      <c r="E760" s="204">
        <v>-35200</v>
      </c>
      <c r="F760" s="256">
        <f t="shared" si="11"/>
        <v>-57.724945118937711</v>
      </c>
      <c r="G760" s="244" t="s">
        <v>22</v>
      </c>
      <c r="H760" s="198"/>
      <c r="I760" s="249" t="s">
        <v>16</v>
      </c>
      <c r="J760" s="241" t="s">
        <v>21</v>
      </c>
      <c r="K760" s="243" t="s">
        <v>665</v>
      </c>
      <c r="L760" s="199">
        <v>609.78836666666666</v>
      </c>
      <c r="M760" s="186"/>
      <c r="N760" s="186"/>
      <c r="O760" s="186"/>
      <c r="P760" s="186"/>
    </row>
    <row r="761" spans="1:16" s="92" customFormat="1" ht="15.75" customHeight="1">
      <c r="A761" s="195">
        <v>45649</v>
      </c>
      <c r="B761" s="334" t="s">
        <v>635</v>
      </c>
      <c r="C761" s="37" t="s">
        <v>10</v>
      </c>
      <c r="D761" s="211" t="s">
        <v>8</v>
      </c>
      <c r="E761" s="204">
        <v>18140</v>
      </c>
      <c r="F761" s="256">
        <f t="shared" si="11"/>
        <v>29.748025694816196</v>
      </c>
      <c r="G761" s="244" t="s">
        <v>218</v>
      </c>
      <c r="H761" s="198"/>
      <c r="I761" s="249" t="s">
        <v>52</v>
      </c>
      <c r="J761" s="241" t="s">
        <v>21</v>
      </c>
      <c r="K761" s="243" t="s">
        <v>665</v>
      </c>
      <c r="L761" s="199">
        <v>609.78836666666666</v>
      </c>
      <c r="M761" s="186"/>
      <c r="N761" s="186"/>
      <c r="O761" s="186"/>
      <c r="P761" s="186"/>
    </row>
    <row r="762" spans="1:16" s="92" customFormat="1" ht="15.75" customHeight="1">
      <c r="A762" s="195">
        <v>45649</v>
      </c>
      <c r="B762" s="334" t="s">
        <v>636</v>
      </c>
      <c r="C762" s="37" t="s">
        <v>10</v>
      </c>
      <c r="D762" s="211" t="s">
        <v>8</v>
      </c>
      <c r="E762" s="204">
        <v>118021</v>
      </c>
      <c r="F762" s="256">
        <f t="shared" si="11"/>
        <v>193.54419738301556</v>
      </c>
      <c r="G762" s="244" t="s">
        <v>22</v>
      </c>
      <c r="H762" s="198"/>
      <c r="I762" s="249" t="s">
        <v>15</v>
      </c>
      <c r="J762" s="241" t="s">
        <v>21</v>
      </c>
      <c r="K762" s="243" t="s">
        <v>665</v>
      </c>
      <c r="L762" s="199">
        <v>609.78836666666666</v>
      </c>
      <c r="M762" s="186"/>
      <c r="N762" s="186"/>
      <c r="O762" s="186"/>
      <c r="P762" s="186"/>
    </row>
    <row r="763" spans="1:16" s="92" customFormat="1" ht="15.75" customHeight="1">
      <c r="A763" s="195">
        <v>45649</v>
      </c>
      <c r="B763" s="333" t="s">
        <v>637</v>
      </c>
      <c r="C763" s="37" t="s">
        <v>10</v>
      </c>
      <c r="D763" s="211" t="s">
        <v>8</v>
      </c>
      <c r="E763" s="204">
        <v>420000</v>
      </c>
      <c r="F763" s="256">
        <f t="shared" si="11"/>
        <v>688.76354971459773</v>
      </c>
      <c r="G763" s="244" t="s">
        <v>22</v>
      </c>
      <c r="H763" s="198"/>
      <c r="I763" s="249" t="s">
        <v>15</v>
      </c>
      <c r="J763" s="241" t="s">
        <v>21</v>
      </c>
      <c r="K763" s="243" t="s">
        <v>665</v>
      </c>
      <c r="L763" s="199">
        <v>609.78836666666666</v>
      </c>
      <c r="M763" s="186"/>
      <c r="N763" s="186"/>
      <c r="O763" s="186"/>
      <c r="P763" s="186"/>
    </row>
    <row r="764" spans="1:16" s="92" customFormat="1" ht="15.75" customHeight="1">
      <c r="A764" s="195">
        <v>45649</v>
      </c>
      <c r="B764" s="334" t="s">
        <v>638</v>
      </c>
      <c r="C764" s="37" t="s">
        <v>10</v>
      </c>
      <c r="D764" s="211" t="s">
        <v>7</v>
      </c>
      <c r="E764" s="204">
        <v>622478</v>
      </c>
      <c r="F764" s="256">
        <f t="shared" si="11"/>
        <v>1020.8098973791508</v>
      </c>
      <c r="G764" s="244" t="s">
        <v>218</v>
      </c>
      <c r="H764" s="198"/>
      <c r="I764" s="249" t="s">
        <v>52</v>
      </c>
      <c r="J764" s="241" t="s">
        <v>21</v>
      </c>
      <c r="K764" s="243" t="s">
        <v>665</v>
      </c>
      <c r="L764" s="199">
        <v>609.78836666666666</v>
      </c>
      <c r="M764" s="186"/>
      <c r="N764" s="186"/>
      <c r="O764" s="186"/>
      <c r="P764" s="186"/>
    </row>
    <row r="765" spans="1:16" s="92" customFormat="1" ht="15.75" customHeight="1">
      <c r="A765" s="195">
        <v>45649</v>
      </c>
      <c r="B765" s="334" t="s">
        <v>639</v>
      </c>
      <c r="C765" s="37" t="s">
        <v>10</v>
      </c>
      <c r="D765" s="211" t="s">
        <v>7</v>
      </c>
      <c r="E765" s="204">
        <v>-38800</v>
      </c>
      <c r="F765" s="256">
        <f t="shared" si="11"/>
        <v>-63.628632687919982</v>
      </c>
      <c r="G765" s="244" t="s">
        <v>22</v>
      </c>
      <c r="H765" s="198"/>
      <c r="I765" s="249" t="s">
        <v>13</v>
      </c>
      <c r="J765" s="241" t="s">
        <v>21</v>
      </c>
      <c r="K765" s="243" t="s">
        <v>665</v>
      </c>
      <c r="L765" s="199">
        <v>609.78836666666666</v>
      </c>
      <c r="M765" s="186"/>
      <c r="N765" s="186"/>
      <c r="O765" s="186"/>
      <c r="P765" s="186"/>
    </row>
    <row r="766" spans="1:16" ht="15.75" customHeight="1">
      <c r="A766" s="195">
        <v>45649</v>
      </c>
      <c r="B766" s="333" t="s">
        <v>640</v>
      </c>
      <c r="C766" s="85" t="s">
        <v>10</v>
      </c>
      <c r="D766" s="216" t="s">
        <v>7</v>
      </c>
      <c r="E766" s="204">
        <v>0</v>
      </c>
      <c r="F766" s="256">
        <f t="shared" si="11"/>
        <v>0</v>
      </c>
      <c r="G766" s="244" t="s">
        <v>22</v>
      </c>
      <c r="H766" s="198"/>
      <c r="I766" s="249" t="s">
        <v>13</v>
      </c>
      <c r="J766" s="241" t="s">
        <v>21</v>
      </c>
      <c r="K766" s="243" t="s">
        <v>665</v>
      </c>
      <c r="L766" s="199">
        <v>609.78836666666666</v>
      </c>
    </row>
    <row r="767" spans="1:16" s="92" customFormat="1" ht="15.75" customHeight="1">
      <c r="A767" s="195">
        <v>45649</v>
      </c>
      <c r="B767" s="334" t="s">
        <v>641</v>
      </c>
      <c r="C767" s="37" t="s">
        <v>10</v>
      </c>
      <c r="D767" s="211" t="s">
        <v>6</v>
      </c>
      <c r="E767" s="204">
        <v>589929</v>
      </c>
      <c r="F767" s="256">
        <f t="shared" si="11"/>
        <v>967.43236218948311</v>
      </c>
      <c r="G767" s="244" t="s">
        <v>218</v>
      </c>
      <c r="H767" s="198"/>
      <c r="I767" s="249" t="s">
        <v>52</v>
      </c>
      <c r="J767" s="241" t="s">
        <v>21</v>
      </c>
      <c r="K767" s="243" t="s">
        <v>665</v>
      </c>
      <c r="L767" s="415">
        <v>609.78836666666666</v>
      </c>
      <c r="M767" s="186"/>
      <c r="N767" s="186"/>
      <c r="O767" s="186"/>
      <c r="P767" s="186"/>
    </row>
    <row r="768" spans="1:16" ht="15.75" customHeight="1">
      <c r="A768" s="195">
        <v>45649</v>
      </c>
      <c r="B768" s="334" t="s">
        <v>642</v>
      </c>
      <c r="C768" s="37" t="s">
        <v>10</v>
      </c>
      <c r="D768" s="211" t="s">
        <v>6</v>
      </c>
      <c r="E768" s="204">
        <v>-15750</v>
      </c>
      <c r="F768" s="256">
        <f t="shared" si="11"/>
        <v>-25.828633114297414</v>
      </c>
      <c r="G768" s="244" t="s">
        <v>22</v>
      </c>
      <c r="H768" s="198"/>
      <c r="I768" s="38" t="s">
        <v>67</v>
      </c>
      <c r="J768" s="241" t="s">
        <v>21</v>
      </c>
      <c r="K768" s="243" t="s">
        <v>665</v>
      </c>
      <c r="L768" s="415">
        <v>609.78836666666666</v>
      </c>
    </row>
    <row r="769" spans="1:16" ht="15.75" customHeight="1">
      <c r="A769" s="195">
        <v>45649</v>
      </c>
      <c r="B769" s="334" t="s">
        <v>643</v>
      </c>
      <c r="C769" s="37" t="s">
        <v>10</v>
      </c>
      <c r="D769" s="211" t="s">
        <v>6</v>
      </c>
      <c r="E769" s="204">
        <v>407042</v>
      </c>
      <c r="F769" s="256">
        <f t="shared" si="11"/>
        <v>667.51355429268881</v>
      </c>
      <c r="G769" s="244" t="s">
        <v>218</v>
      </c>
      <c r="H769" s="198"/>
      <c r="I769" s="249" t="s">
        <v>52</v>
      </c>
      <c r="J769" s="241" t="s">
        <v>21</v>
      </c>
      <c r="K769" s="243" t="s">
        <v>665</v>
      </c>
      <c r="L769" s="415">
        <v>609.78836666666666</v>
      </c>
    </row>
    <row r="770" spans="1:16" ht="15.75" customHeight="1">
      <c r="A770" s="195">
        <v>45649</v>
      </c>
      <c r="B770" s="334" t="s">
        <v>644</v>
      </c>
      <c r="C770" s="37" t="s">
        <v>10</v>
      </c>
      <c r="D770" s="211" t="s">
        <v>6</v>
      </c>
      <c r="E770" s="204">
        <v>-9850</v>
      </c>
      <c r="F770" s="256">
        <f t="shared" ref="F770:F833" si="12">E770/L770</f>
        <v>-16.153145154020923</v>
      </c>
      <c r="G770" s="244" t="s">
        <v>22</v>
      </c>
      <c r="H770" s="198"/>
      <c r="I770" s="249" t="s">
        <v>11</v>
      </c>
      <c r="J770" s="241" t="s">
        <v>21</v>
      </c>
      <c r="K770" s="243" t="s">
        <v>665</v>
      </c>
      <c r="L770" s="415">
        <v>609.78836666666666</v>
      </c>
    </row>
    <row r="771" spans="1:16" ht="15.75" customHeight="1">
      <c r="A771" s="195">
        <v>45649</v>
      </c>
      <c r="B771" s="334" t="s">
        <v>645</v>
      </c>
      <c r="C771" s="37" t="s">
        <v>10</v>
      </c>
      <c r="D771" s="211" t="s">
        <v>9</v>
      </c>
      <c r="E771" s="204">
        <v>431853</v>
      </c>
      <c r="F771" s="256">
        <f t="shared" si="12"/>
        <v>714.71897101043191</v>
      </c>
      <c r="G771" s="244" t="s">
        <v>218</v>
      </c>
      <c r="H771" s="198"/>
      <c r="I771" s="249" t="s">
        <v>52</v>
      </c>
      <c r="J771" s="241" t="s">
        <v>21</v>
      </c>
      <c r="K771" s="243" t="s">
        <v>93</v>
      </c>
      <c r="L771" s="415">
        <v>604.22770000000003</v>
      </c>
    </row>
    <row r="772" spans="1:16" ht="15.75" customHeight="1">
      <c r="A772" s="195">
        <v>45649</v>
      </c>
      <c r="B772" s="334" t="s">
        <v>646</v>
      </c>
      <c r="C772" s="37" t="s">
        <v>10</v>
      </c>
      <c r="D772" s="211" t="s">
        <v>9</v>
      </c>
      <c r="E772" s="204">
        <v>-24084</v>
      </c>
      <c r="F772" s="256">
        <f t="shared" si="12"/>
        <v>-39.859145815393767</v>
      </c>
      <c r="G772" s="244" t="s">
        <v>22</v>
      </c>
      <c r="H772" s="198"/>
      <c r="I772" s="249" t="s">
        <v>14</v>
      </c>
      <c r="J772" s="241" t="s">
        <v>21</v>
      </c>
      <c r="K772" s="243" t="s">
        <v>93</v>
      </c>
      <c r="L772" s="415">
        <v>604.22770000000003</v>
      </c>
    </row>
    <row r="773" spans="1:16" s="92" customFormat="1" ht="15.75" customHeight="1">
      <c r="A773" s="195">
        <v>45649</v>
      </c>
      <c r="B773" s="334" t="s">
        <v>647</v>
      </c>
      <c r="C773" s="37" t="s">
        <v>10</v>
      </c>
      <c r="D773" s="211" t="s">
        <v>5</v>
      </c>
      <c r="E773" s="204">
        <v>495734</v>
      </c>
      <c r="F773" s="256">
        <f t="shared" si="12"/>
        <v>820.4423597263085</v>
      </c>
      <c r="G773" s="244" t="s">
        <v>218</v>
      </c>
      <c r="H773" s="198"/>
      <c r="I773" s="249" t="s">
        <v>52</v>
      </c>
      <c r="J773" s="241" t="s">
        <v>21</v>
      </c>
      <c r="K773" s="243" t="s">
        <v>93</v>
      </c>
      <c r="L773" s="415">
        <v>604.22770000000003</v>
      </c>
      <c r="M773" s="186"/>
      <c r="N773" s="186"/>
      <c r="O773" s="186"/>
      <c r="P773" s="186"/>
    </row>
    <row r="774" spans="1:16" s="92" customFormat="1" ht="15.75" customHeight="1">
      <c r="A774" s="195">
        <v>45649</v>
      </c>
      <c r="B774" s="334" t="s">
        <v>648</v>
      </c>
      <c r="C774" s="37" t="s">
        <v>10</v>
      </c>
      <c r="D774" s="211" t="s">
        <v>5</v>
      </c>
      <c r="E774" s="204">
        <v>-34850</v>
      </c>
      <c r="F774" s="256">
        <f t="shared" si="12"/>
        <v>-57.676932057236037</v>
      </c>
      <c r="G774" s="244" t="s">
        <v>22</v>
      </c>
      <c r="H774" s="198"/>
      <c r="I774" s="177" t="s">
        <v>42</v>
      </c>
      <c r="J774" s="241" t="s">
        <v>21</v>
      </c>
      <c r="K774" s="243" t="s">
        <v>93</v>
      </c>
      <c r="L774" s="415">
        <v>604.22770000000003</v>
      </c>
      <c r="M774" s="186"/>
      <c r="N774" s="186"/>
      <c r="O774" s="186"/>
      <c r="P774" s="186"/>
    </row>
    <row r="775" spans="1:16" s="92" customFormat="1" ht="15.75" customHeight="1">
      <c r="A775" s="195">
        <v>45649</v>
      </c>
      <c r="B775" s="334" t="s">
        <v>649</v>
      </c>
      <c r="C775" s="37" t="s">
        <v>10</v>
      </c>
      <c r="D775" s="211" t="s">
        <v>5</v>
      </c>
      <c r="E775" s="204">
        <v>485684</v>
      </c>
      <c r="F775" s="256">
        <f t="shared" si="12"/>
        <v>803.80955722486738</v>
      </c>
      <c r="G775" s="244" t="s">
        <v>218</v>
      </c>
      <c r="H775" s="198"/>
      <c r="I775" s="249" t="s">
        <v>52</v>
      </c>
      <c r="J775" s="241" t="s">
        <v>21</v>
      </c>
      <c r="K775" s="243" t="s">
        <v>93</v>
      </c>
      <c r="L775" s="415">
        <v>604.22770000000003</v>
      </c>
      <c r="M775" s="186"/>
      <c r="N775" s="186"/>
      <c r="O775" s="186"/>
      <c r="P775" s="186"/>
    </row>
    <row r="776" spans="1:16" s="92" customFormat="1" ht="15.75" customHeight="1">
      <c r="A776" s="195">
        <v>45649</v>
      </c>
      <c r="B776" s="334" t="s">
        <v>650</v>
      </c>
      <c r="C776" s="37" t="s">
        <v>10</v>
      </c>
      <c r="D776" s="211" t="s">
        <v>5</v>
      </c>
      <c r="E776" s="204">
        <v>-24800</v>
      </c>
      <c r="F776" s="256">
        <f t="shared" si="12"/>
        <v>-41.044129555794939</v>
      </c>
      <c r="G776" s="244" t="s">
        <v>22</v>
      </c>
      <c r="H776" s="198"/>
      <c r="I776" s="177" t="s">
        <v>24</v>
      </c>
      <c r="J776" s="241" t="s">
        <v>21</v>
      </c>
      <c r="K776" s="243" t="s">
        <v>93</v>
      </c>
      <c r="L776" s="415">
        <v>604.22770000000003</v>
      </c>
      <c r="M776" s="186"/>
      <c r="N776" s="186"/>
      <c r="O776" s="186"/>
      <c r="P776" s="186"/>
    </row>
    <row r="777" spans="1:16" s="92" customFormat="1" ht="15.75" customHeight="1">
      <c r="A777" s="195">
        <v>45649</v>
      </c>
      <c r="B777" s="334" t="s">
        <v>651</v>
      </c>
      <c r="C777" s="37" t="s">
        <v>10</v>
      </c>
      <c r="D777" s="211" t="s">
        <v>6</v>
      </c>
      <c r="E777" s="204">
        <v>280806</v>
      </c>
      <c r="F777" s="256">
        <f t="shared" si="12"/>
        <v>464.73539693728043</v>
      </c>
      <c r="G777" s="244" t="s">
        <v>218</v>
      </c>
      <c r="H777" s="198"/>
      <c r="I777" s="249" t="s">
        <v>52</v>
      </c>
      <c r="J777" s="241" t="s">
        <v>21</v>
      </c>
      <c r="K777" s="243" t="s">
        <v>93</v>
      </c>
      <c r="L777" s="415">
        <v>604.22770000000003</v>
      </c>
      <c r="M777" s="186"/>
      <c r="N777" s="186"/>
      <c r="O777" s="186"/>
      <c r="P777" s="186"/>
    </row>
    <row r="778" spans="1:16" s="92" customFormat="1" ht="15.75" customHeight="1">
      <c r="A778" s="195">
        <v>45649</v>
      </c>
      <c r="B778" s="334" t="s">
        <v>652</v>
      </c>
      <c r="C778" s="37" t="s">
        <v>10</v>
      </c>
      <c r="D778" s="211" t="s">
        <v>6</v>
      </c>
      <c r="E778" s="204">
        <v>-46000</v>
      </c>
      <c r="F778" s="256">
        <f t="shared" si="12"/>
        <v>-76.130240305103513</v>
      </c>
      <c r="G778" s="244" t="s">
        <v>22</v>
      </c>
      <c r="H778" s="198"/>
      <c r="I778" s="249" t="s">
        <v>54</v>
      </c>
      <c r="J778" s="241" t="s">
        <v>21</v>
      </c>
      <c r="K778" s="243" t="s">
        <v>93</v>
      </c>
      <c r="L778" s="415">
        <v>604.22770000000003</v>
      </c>
      <c r="M778" s="186"/>
      <c r="N778" s="186"/>
      <c r="O778" s="186"/>
      <c r="P778" s="186"/>
    </row>
    <row r="779" spans="1:16" s="92" customFormat="1" ht="15.75" customHeight="1">
      <c r="A779" s="195">
        <v>45649</v>
      </c>
      <c r="B779" s="334" t="s">
        <v>653</v>
      </c>
      <c r="C779" s="37" t="s">
        <v>10</v>
      </c>
      <c r="D779" s="211" t="s">
        <v>5</v>
      </c>
      <c r="E779" s="204">
        <v>221669</v>
      </c>
      <c r="F779" s="256">
        <f t="shared" si="12"/>
        <v>363.51792214686941</v>
      </c>
      <c r="G779" s="244" t="s">
        <v>218</v>
      </c>
      <c r="H779" s="198"/>
      <c r="I779" s="249" t="s">
        <v>52</v>
      </c>
      <c r="J779" s="241" t="s">
        <v>21</v>
      </c>
      <c r="K779" s="243" t="s">
        <v>665</v>
      </c>
      <c r="L779" s="415">
        <v>609.78836666666666</v>
      </c>
      <c r="M779" s="186"/>
      <c r="N779" s="186"/>
      <c r="O779" s="186"/>
      <c r="P779" s="186"/>
    </row>
    <row r="780" spans="1:16" s="92" customFormat="1" ht="15.75" customHeight="1">
      <c r="A780" s="195">
        <v>45649</v>
      </c>
      <c r="B780" s="334" t="s">
        <v>654</v>
      </c>
      <c r="C780" s="37" t="s">
        <v>10</v>
      </c>
      <c r="D780" s="211" t="s">
        <v>5</v>
      </c>
      <c r="E780" s="204">
        <v>900</v>
      </c>
      <c r="F780" s="256">
        <f t="shared" si="12"/>
        <v>1.4895047016215905</v>
      </c>
      <c r="G780" s="244" t="s">
        <v>22</v>
      </c>
      <c r="H780" s="198"/>
      <c r="I780" s="177" t="s">
        <v>91</v>
      </c>
      <c r="J780" s="241" t="s">
        <v>21</v>
      </c>
      <c r="K780" s="243" t="s">
        <v>93</v>
      </c>
      <c r="L780" s="415">
        <v>604.22770000000003</v>
      </c>
      <c r="M780" s="186"/>
      <c r="N780" s="186"/>
      <c r="O780" s="186"/>
      <c r="P780" s="186"/>
    </row>
    <row r="781" spans="1:16" s="92" customFormat="1" ht="15.75" customHeight="1">
      <c r="A781" s="195">
        <v>45649</v>
      </c>
      <c r="B781" s="334" t="s">
        <v>655</v>
      </c>
      <c r="C781" s="37" t="s">
        <v>10</v>
      </c>
      <c r="D781" s="211" t="s">
        <v>9</v>
      </c>
      <c r="E781" s="204">
        <v>228921</v>
      </c>
      <c r="F781" s="256">
        <f t="shared" si="12"/>
        <v>378.86545088879569</v>
      </c>
      <c r="G781" s="244" t="s">
        <v>218</v>
      </c>
      <c r="H781" s="198"/>
      <c r="I781" s="249" t="s">
        <v>52</v>
      </c>
      <c r="J781" s="241" t="s">
        <v>21</v>
      </c>
      <c r="K781" s="243" t="s">
        <v>93</v>
      </c>
      <c r="L781" s="415">
        <v>604.22770000000003</v>
      </c>
      <c r="M781" s="186"/>
      <c r="N781" s="186"/>
      <c r="O781" s="186"/>
      <c r="P781" s="186"/>
    </row>
    <row r="782" spans="1:16" s="92" customFormat="1" ht="15.75" customHeight="1">
      <c r="A782" s="195">
        <v>45649</v>
      </c>
      <c r="B782" s="334" t="s">
        <v>656</v>
      </c>
      <c r="C782" s="37" t="s">
        <v>10</v>
      </c>
      <c r="D782" s="211" t="s">
        <v>9</v>
      </c>
      <c r="E782" s="204">
        <v>-8100</v>
      </c>
      <c r="F782" s="256">
        <f t="shared" si="12"/>
        <v>-13.405542314594316</v>
      </c>
      <c r="G782" s="244" t="s">
        <v>22</v>
      </c>
      <c r="H782" s="198"/>
      <c r="I782" s="249" t="s">
        <v>206</v>
      </c>
      <c r="J782" s="241" t="s">
        <v>21</v>
      </c>
      <c r="K782" s="243" t="s">
        <v>93</v>
      </c>
      <c r="L782" s="415">
        <v>604.22770000000003</v>
      </c>
      <c r="M782" s="186"/>
      <c r="N782" s="186"/>
      <c r="O782" s="186"/>
      <c r="P782" s="186"/>
    </row>
    <row r="783" spans="1:16" s="92" customFormat="1" ht="15.75" customHeight="1">
      <c r="A783" s="195">
        <v>45649</v>
      </c>
      <c r="B783" s="334" t="s">
        <v>657</v>
      </c>
      <c r="C783" s="37" t="s">
        <v>10</v>
      </c>
      <c r="D783" s="291" t="s">
        <v>6</v>
      </c>
      <c r="E783" s="204">
        <v>225600</v>
      </c>
      <c r="F783" s="256">
        <f t="shared" si="12"/>
        <v>369.96442098955532</v>
      </c>
      <c r="G783" s="196" t="s">
        <v>218</v>
      </c>
      <c r="H783" s="198"/>
      <c r="I783" s="307" t="s">
        <v>52</v>
      </c>
      <c r="J783" s="241" t="s">
        <v>21</v>
      </c>
      <c r="K783" s="243" t="s">
        <v>665</v>
      </c>
      <c r="L783" s="415">
        <v>609.78836666666666</v>
      </c>
      <c r="M783" s="186"/>
      <c r="N783" s="186"/>
      <c r="O783" s="186"/>
      <c r="P783" s="186"/>
    </row>
    <row r="784" spans="1:16" s="92" customFormat="1" ht="15.75" customHeight="1">
      <c r="A784" s="195">
        <v>45649</v>
      </c>
      <c r="B784" s="334" t="s">
        <v>658</v>
      </c>
      <c r="C784" s="37" t="s">
        <v>10</v>
      </c>
      <c r="D784" s="291" t="s">
        <v>6</v>
      </c>
      <c r="E784" s="204">
        <v>-49400</v>
      </c>
      <c r="F784" s="256">
        <f t="shared" si="12"/>
        <v>-81.757258066785084</v>
      </c>
      <c r="G784" s="196" t="s">
        <v>22</v>
      </c>
      <c r="H784" s="198"/>
      <c r="I784" s="303" t="s">
        <v>208</v>
      </c>
      <c r="J784" s="241" t="s">
        <v>21</v>
      </c>
      <c r="K784" s="243" t="s">
        <v>93</v>
      </c>
      <c r="L784" s="415">
        <v>604.22770000000003</v>
      </c>
      <c r="M784" s="186"/>
      <c r="N784" s="186"/>
      <c r="O784" s="186"/>
      <c r="P784" s="186"/>
    </row>
    <row r="785" spans="1:16" s="92" customFormat="1" ht="15.75" customHeight="1">
      <c r="A785" s="195">
        <v>45649</v>
      </c>
      <c r="B785" s="219" t="s">
        <v>43</v>
      </c>
      <c r="C785" s="37" t="s">
        <v>53</v>
      </c>
      <c r="D785" s="313" t="s">
        <v>8</v>
      </c>
      <c r="E785" s="204">
        <v>2000</v>
      </c>
      <c r="F785" s="256">
        <f t="shared" si="12"/>
        <v>3.3100104480479793</v>
      </c>
      <c r="G785" s="210" t="e">
        <f>#REF!</f>
        <v>#REF!</v>
      </c>
      <c r="H785" s="294"/>
      <c r="I785" s="303" t="e">
        <f>#REF!</f>
        <v>#REF!</v>
      </c>
      <c r="J785" s="241" t="s">
        <v>21</v>
      </c>
      <c r="K785" s="243" t="s">
        <v>93</v>
      </c>
      <c r="L785" s="415">
        <v>604.22770000000003</v>
      </c>
      <c r="M785" s="186"/>
      <c r="N785" s="186"/>
      <c r="O785" s="186"/>
      <c r="P785" s="186"/>
    </row>
    <row r="786" spans="1:16" ht="15.75" customHeight="1">
      <c r="A786" s="195">
        <v>45649</v>
      </c>
      <c r="B786" s="346" t="s">
        <v>43</v>
      </c>
      <c r="C786" s="389" t="s">
        <v>53</v>
      </c>
      <c r="D786" s="350" t="s">
        <v>9</v>
      </c>
      <c r="E786" s="204">
        <v>2000</v>
      </c>
      <c r="F786" s="256">
        <f t="shared" si="12"/>
        <v>3.3100104480479793</v>
      </c>
      <c r="G786" s="37" t="s">
        <v>228</v>
      </c>
      <c r="H786" s="197"/>
      <c r="I786" s="303" t="s">
        <v>206</v>
      </c>
      <c r="J786" s="241" t="s">
        <v>21</v>
      </c>
      <c r="K786" s="243" t="s">
        <v>93</v>
      </c>
      <c r="L786" s="415">
        <v>604.22770000000003</v>
      </c>
    </row>
    <row r="787" spans="1:16" ht="15.75" customHeight="1">
      <c r="A787" s="195">
        <v>45649</v>
      </c>
      <c r="B787" s="218" t="s">
        <v>43</v>
      </c>
      <c r="C787" s="189" t="s">
        <v>53</v>
      </c>
      <c r="D787" s="291" t="s">
        <v>6</v>
      </c>
      <c r="E787" s="204">
        <v>2000</v>
      </c>
      <c r="F787" s="256">
        <f t="shared" si="12"/>
        <v>3.3100104480479793</v>
      </c>
      <c r="G787" s="210" t="s">
        <v>82</v>
      </c>
      <c r="H787" s="197"/>
      <c r="I787" s="363" t="s">
        <v>54</v>
      </c>
      <c r="J787" s="241" t="s">
        <v>21</v>
      </c>
      <c r="K787" s="243" t="s">
        <v>93</v>
      </c>
      <c r="L787" s="415">
        <v>604.22770000000003</v>
      </c>
    </row>
    <row r="788" spans="1:16" ht="15.75" customHeight="1">
      <c r="A788" s="195">
        <v>45649</v>
      </c>
      <c r="B788" s="218" t="s">
        <v>44</v>
      </c>
      <c r="C788" s="189" t="s">
        <v>66</v>
      </c>
      <c r="D788" s="291" t="s">
        <v>6</v>
      </c>
      <c r="E788" s="204">
        <v>5000</v>
      </c>
      <c r="F788" s="256">
        <f t="shared" si="12"/>
        <v>8.2750261201199482</v>
      </c>
      <c r="G788" s="210" t="s">
        <v>82</v>
      </c>
      <c r="H788" s="197"/>
      <c r="I788" s="363" t="s">
        <v>54</v>
      </c>
      <c r="J788" s="241" t="s">
        <v>21</v>
      </c>
      <c r="K788" s="243" t="s">
        <v>93</v>
      </c>
      <c r="L788" s="415">
        <v>604.22770000000003</v>
      </c>
    </row>
    <row r="789" spans="1:16" ht="15.75" customHeight="1">
      <c r="A789" s="195">
        <v>45649</v>
      </c>
      <c r="B789" s="218" t="s">
        <v>253</v>
      </c>
      <c r="C789" s="189" t="s">
        <v>53</v>
      </c>
      <c r="D789" s="291" t="s">
        <v>6</v>
      </c>
      <c r="E789" s="204">
        <v>1900</v>
      </c>
      <c r="F789" s="256">
        <f t="shared" si="12"/>
        <v>3.1158351058517515</v>
      </c>
      <c r="G789" s="210" t="s">
        <v>556</v>
      </c>
      <c r="H789" s="197"/>
      <c r="I789" s="363" t="s">
        <v>54</v>
      </c>
      <c r="J789" s="241" t="s">
        <v>21</v>
      </c>
      <c r="K789" s="243" t="s">
        <v>665</v>
      </c>
      <c r="L789" s="415">
        <v>609.78836666666666</v>
      </c>
    </row>
    <row r="790" spans="1:16" ht="15.75" customHeight="1">
      <c r="A790" s="195">
        <v>45650</v>
      </c>
      <c r="B790" s="180" t="s">
        <v>17</v>
      </c>
      <c r="C790" s="189" t="s">
        <v>38</v>
      </c>
      <c r="D790" s="369" t="s">
        <v>9</v>
      </c>
      <c r="E790" s="204">
        <v>2500</v>
      </c>
      <c r="F790" s="256">
        <f t="shared" si="12"/>
        <v>4.1375130600599741</v>
      </c>
      <c r="G790" s="50" t="s">
        <v>424</v>
      </c>
      <c r="I790" s="305" t="s">
        <v>206</v>
      </c>
      <c r="J790" s="241" t="s">
        <v>21</v>
      </c>
      <c r="K790" s="243" t="s">
        <v>93</v>
      </c>
      <c r="L790" s="415">
        <v>604.22770000000003</v>
      </c>
    </row>
    <row r="791" spans="1:16" s="92" customFormat="1" ht="15.75" customHeight="1">
      <c r="A791" s="195">
        <v>45650</v>
      </c>
      <c r="B791" s="218" t="s">
        <v>43</v>
      </c>
      <c r="C791" s="189" t="s">
        <v>53</v>
      </c>
      <c r="D791" s="313" t="s">
        <v>8</v>
      </c>
      <c r="E791" s="204">
        <v>2000</v>
      </c>
      <c r="F791" s="256">
        <f t="shared" si="12"/>
        <v>3.3100104480479793</v>
      </c>
      <c r="G791" s="210" t="e">
        <f>#REF!</f>
        <v>#REF!</v>
      </c>
      <c r="H791" s="294"/>
      <c r="I791" s="303" t="e">
        <f>#REF!</f>
        <v>#REF!</v>
      </c>
      <c r="J791" s="241" t="s">
        <v>21</v>
      </c>
      <c r="K791" s="243" t="s">
        <v>93</v>
      </c>
      <c r="L791" s="415">
        <v>604.22770000000003</v>
      </c>
      <c r="M791" s="186"/>
      <c r="N791" s="186"/>
      <c r="O791" s="186"/>
      <c r="P791" s="186"/>
    </row>
    <row r="792" spans="1:16" s="92" customFormat="1" ht="15.75" customHeight="1">
      <c r="A792" s="195">
        <v>45650</v>
      </c>
      <c r="B792" s="34" t="s">
        <v>43</v>
      </c>
      <c r="C792" s="189" t="s">
        <v>53</v>
      </c>
      <c r="D792" s="291" t="s">
        <v>5</v>
      </c>
      <c r="E792" s="204">
        <v>2400</v>
      </c>
      <c r="F792" s="256">
        <f t="shared" si="12"/>
        <v>3.9720125376575748</v>
      </c>
      <c r="G792" s="50" t="s">
        <v>56</v>
      </c>
      <c r="H792" s="197"/>
      <c r="I792" s="86" t="s">
        <v>42</v>
      </c>
      <c r="J792" s="241" t="s">
        <v>21</v>
      </c>
      <c r="K792" s="243" t="s">
        <v>93</v>
      </c>
      <c r="L792" s="415">
        <v>604.22770000000003</v>
      </c>
      <c r="M792" s="186"/>
      <c r="N792" s="186"/>
      <c r="O792" s="186"/>
      <c r="P792" s="186"/>
    </row>
    <row r="793" spans="1:16" s="92" customFormat="1" ht="15.75" customHeight="1">
      <c r="A793" s="195">
        <v>45651</v>
      </c>
      <c r="B793" s="180" t="s">
        <v>17</v>
      </c>
      <c r="C793" s="189" t="s">
        <v>38</v>
      </c>
      <c r="D793" s="369" t="s">
        <v>8</v>
      </c>
      <c r="E793" s="204">
        <v>5000</v>
      </c>
      <c r="F793" s="256">
        <f t="shared" si="12"/>
        <v>8.2750261201199482</v>
      </c>
      <c r="G793" s="50" t="s">
        <v>425</v>
      </c>
      <c r="H793" s="207"/>
      <c r="I793" s="305" t="s">
        <v>16</v>
      </c>
      <c r="J793" s="241" t="s">
        <v>21</v>
      </c>
      <c r="K793" s="243" t="s">
        <v>93</v>
      </c>
      <c r="L793" s="415">
        <v>604.22770000000003</v>
      </c>
      <c r="M793" s="186"/>
      <c r="N793" s="186"/>
      <c r="O793" s="186"/>
      <c r="P793" s="186"/>
    </row>
    <row r="794" spans="1:16" s="92" customFormat="1" ht="15.75" customHeight="1">
      <c r="A794" s="195">
        <v>45651</v>
      </c>
      <c r="B794" s="180" t="s">
        <v>17</v>
      </c>
      <c r="C794" s="189" t="s">
        <v>38</v>
      </c>
      <c r="D794" s="369" t="s">
        <v>6</v>
      </c>
      <c r="E794" s="204">
        <v>5000</v>
      </c>
      <c r="F794" s="256">
        <f t="shared" si="12"/>
        <v>8.2750261201199482</v>
      </c>
      <c r="G794" s="50" t="s">
        <v>426</v>
      </c>
      <c r="H794" s="207"/>
      <c r="I794" s="303" t="s">
        <v>67</v>
      </c>
      <c r="J794" s="241" t="s">
        <v>21</v>
      </c>
      <c r="K794" s="243" t="s">
        <v>93</v>
      </c>
      <c r="L794" s="415">
        <v>604.22770000000003</v>
      </c>
      <c r="M794" s="186"/>
      <c r="N794" s="186"/>
      <c r="O794" s="186"/>
      <c r="P794" s="186"/>
    </row>
    <row r="795" spans="1:16" s="92" customFormat="1" ht="15.75" customHeight="1">
      <c r="A795" s="195">
        <v>45651</v>
      </c>
      <c r="B795" s="180" t="s">
        <v>17</v>
      </c>
      <c r="C795" s="189" t="s">
        <v>38</v>
      </c>
      <c r="D795" s="291" t="s">
        <v>5</v>
      </c>
      <c r="E795" s="204">
        <v>5000</v>
      </c>
      <c r="F795" s="256">
        <f t="shared" si="12"/>
        <v>8.2750261201199482</v>
      </c>
      <c r="G795" s="50" t="s">
        <v>427</v>
      </c>
      <c r="H795" s="207"/>
      <c r="I795" s="305" t="s">
        <v>42</v>
      </c>
      <c r="J795" s="241" t="s">
        <v>21</v>
      </c>
      <c r="K795" s="243" t="s">
        <v>93</v>
      </c>
      <c r="L795" s="415">
        <v>604.22770000000003</v>
      </c>
      <c r="M795" s="186"/>
      <c r="N795" s="186"/>
      <c r="O795" s="186"/>
      <c r="P795" s="186"/>
    </row>
    <row r="796" spans="1:16" s="92" customFormat="1" ht="15.75" customHeight="1">
      <c r="A796" s="195">
        <v>45651</v>
      </c>
      <c r="B796" s="180" t="s">
        <v>17</v>
      </c>
      <c r="C796" s="189" t="s">
        <v>38</v>
      </c>
      <c r="D796" s="291" t="s">
        <v>5</v>
      </c>
      <c r="E796" s="204">
        <v>5000</v>
      </c>
      <c r="F796" s="256">
        <f t="shared" si="12"/>
        <v>8.2750261201199482</v>
      </c>
      <c r="G796" s="50" t="s">
        <v>428</v>
      </c>
      <c r="H796" s="258"/>
      <c r="I796" s="305" t="s">
        <v>24</v>
      </c>
      <c r="J796" s="241" t="s">
        <v>21</v>
      </c>
      <c r="K796" s="243" t="s">
        <v>93</v>
      </c>
      <c r="L796" s="415">
        <v>604.22770000000003</v>
      </c>
      <c r="M796" s="186"/>
      <c r="N796" s="186"/>
      <c r="O796" s="186"/>
      <c r="P796" s="186"/>
    </row>
    <row r="797" spans="1:16" s="92" customFormat="1" ht="15.75" customHeight="1">
      <c r="A797" s="195">
        <v>45651</v>
      </c>
      <c r="B797" s="180" t="s">
        <v>17</v>
      </c>
      <c r="C797" s="189" t="s">
        <v>38</v>
      </c>
      <c r="D797" s="369" t="s">
        <v>7</v>
      </c>
      <c r="E797" s="204">
        <v>2500</v>
      </c>
      <c r="F797" s="256">
        <f t="shared" si="12"/>
        <v>4.1375130600599741</v>
      </c>
      <c r="G797" s="50" t="s">
        <v>429</v>
      </c>
      <c r="H797" s="197"/>
      <c r="I797" s="305" t="s">
        <v>13</v>
      </c>
      <c r="J797" s="241" t="s">
        <v>21</v>
      </c>
      <c r="K797" s="243" t="s">
        <v>93</v>
      </c>
      <c r="L797" s="415">
        <v>604.22770000000003</v>
      </c>
      <c r="M797" s="186"/>
      <c r="N797" s="186"/>
      <c r="O797" s="186"/>
      <c r="P797" s="186"/>
    </row>
    <row r="798" spans="1:16" s="92" customFormat="1" ht="15.75" customHeight="1">
      <c r="A798" s="195">
        <v>45651</v>
      </c>
      <c r="B798" s="180" t="s">
        <v>17</v>
      </c>
      <c r="C798" s="189" t="s">
        <v>38</v>
      </c>
      <c r="D798" s="369" t="s">
        <v>6</v>
      </c>
      <c r="E798" s="204">
        <v>2500</v>
      </c>
      <c r="F798" s="256">
        <f t="shared" si="12"/>
        <v>4.1375130600599741</v>
      </c>
      <c r="G798" s="50" t="s">
        <v>430</v>
      </c>
      <c r="H798" s="207"/>
      <c r="I798" s="305" t="s">
        <v>11</v>
      </c>
      <c r="J798" s="241" t="s">
        <v>21</v>
      </c>
      <c r="K798" s="243" t="s">
        <v>93</v>
      </c>
      <c r="L798" s="415">
        <v>604.22770000000003</v>
      </c>
      <c r="M798" s="186"/>
      <c r="N798" s="186"/>
      <c r="O798" s="186"/>
      <c r="P798" s="186"/>
    </row>
    <row r="799" spans="1:16" s="92" customFormat="1" ht="15.75" customHeight="1">
      <c r="A799" s="195">
        <v>45651</v>
      </c>
      <c r="B799" s="180" t="s">
        <v>17</v>
      </c>
      <c r="C799" s="189" t="s">
        <v>38</v>
      </c>
      <c r="D799" s="369" t="s">
        <v>6</v>
      </c>
      <c r="E799" s="204">
        <v>2500</v>
      </c>
      <c r="F799" s="256">
        <f t="shared" si="12"/>
        <v>4.1375130600599741</v>
      </c>
      <c r="G799" s="50" t="s">
        <v>431</v>
      </c>
      <c r="H799" s="264"/>
      <c r="I799" s="305" t="s">
        <v>54</v>
      </c>
      <c r="J799" s="241" t="s">
        <v>21</v>
      </c>
      <c r="K799" s="243" t="s">
        <v>93</v>
      </c>
      <c r="L799" s="415">
        <v>604.22770000000003</v>
      </c>
      <c r="M799" s="186"/>
      <c r="N799" s="186"/>
      <c r="O799" s="186"/>
      <c r="P799" s="186"/>
    </row>
    <row r="800" spans="1:16" s="92" customFormat="1" ht="15.75" customHeight="1">
      <c r="A800" s="195">
        <v>45651</v>
      </c>
      <c r="B800" s="180" t="s">
        <v>17</v>
      </c>
      <c r="C800" s="189" t="s">
        <v>38</v>
      </c>
      <c r="D800" s="369" t="s">
        <v>6</v>
      </c>
      <c r="E800" s="204">
        <v>2500</v>
      </c>
      <c r="F800" s="256">
        <f t="shared" si="12"/>
        <v>4.1375130600599741</v>
      </c>
      <c r="G800" s="50" t="s">
        <v>432</v>
      </c>
      <c r="H800" s="197"/>
      <c r="I800" s="303" t="s">
        <v>208</v>
      </c>
      <c r="J800" s="241" t="s">
        <v>21</v>
      </c>
      <c r="K800" s="243" t="s">
        <v>93</v>
      </c>
      <c r="L800" s="415">
        <v>604.22770000000003</v>
      </c>
      <c r="M800" s="186"/>
      <c r="N800" s="186"/>
      <c r="O800" s="186"/>
      <c r="P800" s="186"/>
    </row>
    <row r="801" spans="1:16" s="92" customFormat="1" ht="15.75" customHeight="1">
      <c r="A801" s="195">
        <v>45651</v>
      </c>
      <c r="B801" s="180" t="s">
        <v>17</v>
      </c>
      <c r="C801" s="39" t="s">
        <v>38</v>
      </c>
      <c r="D801" s="291" t="s">
        <v>5</v>
      </c>
      <c r="E801" s="204">
        <v>2500</v>
      </c>
      <c r="F801" s="256">
        <f t="shared" si="12"/>
        <v>4.1375130600599741</v>
      </c>
      <c r="G801" s="95" t="s">
        <v>433</v>
      </c>
      <c r="H801" s="318"/>
      <c r="I801" s="305" t="s">
        <v>91</v>
      </c>
      <c r="J801" s="241" t="s">
        <v>21</v>
      </c>
      <c r="K801" s="243" t="s">
        <v>93</v>
      </c>
      <c r="L801" s="415">
        <v>604.22770000000003</v>
      </c>
      <c r="M801" s="186"/>
      <c r="N801" s="186"/>
      <c r="O801" s="186"/>
      <c r="P801" s="186"/>
    </row>
    <row r="802" spans="1:16" s="92" customFormat="1" ht="15.75" customHeight="1">
      <c r="A802" s="195">
        <v>45651</v>
      </c>
      <c r="B802" s="180" t="s">
        <v>17</v>
      </c>
      <c r="C802" s="189" t="s">
        <v>38</v>
      </c>
      <c r="D802" s="291" t="s">
        <v>5</v>
      </c>
      <c r="E802" s="204">
        <v>2500</v>
      </c>
      <c r="F802" s="256">
        <f t="shared" si="12"/>
        <v>4.1375130600599741</v>
      </c>
      <c r="G802" s="50" t="s">
        <v>434</v>
      </c>
      <c r="H802" s="318"/>
      <c r="I802" s="305" t="s">
        <v>220</v>
      </c>
      <c r="J802" s="241" t="s">
        <v>21</v>
      </c>
      <c r="K802" s="243" t="s">
        <v>93</v>
      </c>
      <c r="L802" s="415">
        <v>604.22770000000003</v>
      </c>
      <c r="M802" s="186"/>
      <c r="N802" s="186"/>
      <c r="O802" s="186"/>
      <c r="P802" s="186"/>
    </row>
    <row r="803" spans="1:16" s="92" customFormat="1" ht="15.75" customHeight="1">
      <c r="A803" s="195">
        <v>45651</v>
      </c>
      <c r="B803" s="180" t="s">
        <v>17</v>
      </c>
      <c r="C803" s="259" t="s">
        <v>38</v>
      </c>
      <c r="D803" s="291" t="s">
        <v>5</v>
      </c>
      <c r="E803" s="204">
        <v>2500</v>
      </c>
      <c r="F803" s="256">
        <f t="shared" si="12"/>
        <v>4.1375130600599741</v>
      </c>
      <c r="G803" s="95" t="s">
        <v>435</v>
      </c>
      <c r="H803" s="320"/>
      <c r="I803" s="305" t="s">
        <v>238</v>
      </c>
      <c r="J803" s="241" t="s">
        <v>21</v>
      </c>
      <c r="K803" s="243" t="s">
        <v>93</v>
      </c>
      <c r="L803" s="415">
        <v>604.22770000000003</v>
      </c>
      <c r="M803" s="186"/>
      <c r="N803" s="186"/>
      <c r="O803" s="186"/>
      <c r="P803" s="186"/>
    </row>
    <row r="804" spans="1:16" s="92" customFormat="1" ht="15.75" customHeight="1">
      <c r="A804" s="195">
        <v>45651</v>
      </c>
      <c r="B804" s="180" t="s">
        <v>17</v>
      </c>
      <c r="C804" s="39" t="s">
        <v>38</v>
      </c>
      <c r="D804" s="369" t="s">
        <v>9</v>
      </c>
      <c r="E804" s="204">
        <v>2500</v>
      </c>
      <c r="F804" s="256">
        <f t="shared" si="12"/>
        <v>4.1375130600599741</v>
      </c>
      <c r="G804" s="95" t="s">
        <v>436</v>
      </c>
      <c r="H804" s="320"/>
      <c r="I804" s="305" t="s">
        <v>206</v>
      </c>
      <c r="J804" s="241" t="s">
        <v>21</v>
      </c>
      <c r="K804" s="243" t="s">
        <v>93</v>
      </c>
      <c r="L804" s="415">
        <v>604.22770000000003</v>
      </c>
      <c r="M804" s="186"/>
      <c r="N804" s="186"/>
      <c r="O804" s="186"/>
      <c r="P804" s="186"/>
    </row>
    <row r="805" spans="1:16" s="92" customFormat="1" ht="15.75" customHeight="1">
      <c r="A805" s="195">
        <v>45651</v>
      </c>
      <c r="B805" s="180" t="s">
        <v>17</v>
      </c>
      <c r="C805" s="39" t="s">
        <v>38</v>
      </c>
      <c r="D805" s="369" t="s">
        <v>9</v>
      </c>
      <c r="E805" s="204">
        <v>2500</v>
      </c>
      <c r="F805" s="256">
        <f t="shared" si="12"/>
        <v>4.1375130600599741</v>
      </c>
      <c r="G805" s="95" t="s">
        <v>437</v>
      </c>
      <c r="H805" s="320"/>
      <c r="I805" s="305" t="s">
        <v>14</v>
      </c>
      <c r="J805" s="241" t="s">
        <v>21</v>
      </c>
      <c r="K805" s="243" t="s">
        <v>93</v>
      </c>
      <c r="L805" s="415">
        <v>604.22770000000003</v>
      </c>
      <c r="M805" s="186"/>
      <c r="N805" s="186"/>
      <c r="O805" s="186"/>
      <c r="P805" s="186"/>
    </row>
    <row r="806" spans="1:16" s="92" customFormat="1" ht="15.75" customHeight="1">
      <c r="A806" s="195">
        <v>45653</v>
      </c>
      <c r="B806" s="218" t="s">
        <v>43</v>
      </c>
      <c r="C806" s="39" t="s">
        <v>53</v>
      </c>
      <c r="D806" s="313" t="s">
        <v>8</v>
      </c>
      <c r="E806" s="204">
        <v>2000</v>
      </c>
      <c r="F806" s="256">
        <f t="shared" si="12"/>
        <v>3.3100104480479793</v>
      </c>
      <c r="G806" s="217" t="e">
        <f>#REF!</f>
        <v>#REF!</v>
      </c>
      <c r="H806" s="294"/>
      <c r="I806" s="303" t="e">
        <f>#REF!</f>
        <v>#REF!</v>
      </c>
      <c r="J806" s="241" t="s">
        <v>21</v>
      </c>
      <c r="K806" s="243" t="s">
        <v>93</v>
      </c>
      <c r="L806" s="415">
        <v>604.22770000000003</v>
      </c>
      <c r="M806" s="186"/>
      <c r="N806" s="186"/>
      <c r="O806" s="186"/>
      <c r="P806" s="186"/>
    </row>
    <row r="807" spans="1:16" ht="15.75" customHeight="1">
      <c r="A807" s="195">
        <v>45653</v>
      </c>
      <c r="B807" s="346" t="s">
        <v>43</v>
      </c>
      <c r="C807" s="389" t="s">
        <v>53</v>
      </c>
      <c r="D807" s="350" t="s">
        <v>9</v>
      </c>
      <c r="E807" s="204">
        <v>2000</v>
      </c>
      <c r="F807" s="256">
        <f t="shared" si="12"/>
        <v>3.3100104480479793</v>
      </c>
      <c r="G807" s="37" t="s">
        <v>228</v>
      </c>
      <c r="H807" s="197"/>
      <c r="I807" s="303" t="s">
        <v>206</v>
      </c>
      <c r="J807" s="241" t="s">
        <v>21</v>
      </c>
      <c r="K807" s="243" t="s">
        <v>93</v>
      </c>
      <c r="L807" s="415">
        <v>604.22770000000003</v>
      </c>
    </row>
    <row r="808" spans="1:16" ht="15.75" customHeight="1">
      <c r="A808" s="195">
        <v>45653</v>
      </c>
      <c r="B808" s="34" t="s">
        <v>614</v>
      </c>
      <c r="C808" s="189" t="s">
        <v>595</v>
      </c>
      <c r="D808" s="190" t="s">
        <v>7</v>
      </c>
      <c r="E808" s="204">
        <v>7000</v>
      </c>
      <c r="F808" s="256">
        <f t="shared" si="12"/>
        <v>11.585036568167927</v>
      </c>
      <c r="G808" s="50" t="s">
        <v>616</v>
      </c>
      <c r="H808" s="197"/>
      <c r="I808" s="86" t="s">
        <v>13</v>
      </c>
      <c r="J808" s="241" t="s">
        <v>21</v>
      </c>
      <c r="K808" s="243" t="s">
        <v>93</v>
      </c>
      <c r="L808" s="415">
        <v>604.22770000000003</v>
      </c>
    </row>
    <row r="809" spans="1:16" ht="15.75" customHeight="1">
      <c r="A809" s="195">
        <v>45653</v>
      </c>
      <c r="B809" s="34" t="s">
        <v>614</v>
      </c>
      <c r="C809" s="189" t="s">
        <v>595</v>
      </c>
      <c r="D809" s="190" t="s">
        <v>7</v>
      </c>
      <c r="E809" s="204">
        <v>7000</v>
      </c>
      <c r="F809" s="256">
        <f t="shared" si="12"/>
        <v>11.585036568167927</v>
      </c>
      <c r="G809" s="50" t="s">
        <v>616</v>
      </c>
      <c r="I809" s="86" t="s">
        <v>13</v>
      </c>
      <c r="J809" s="241" t="s">
        <v>21</v>
      </c>
      <c r="K809" s="243" t="s">
        <v>93</v>
      </c>
      <c r="L809" s="415">
        <v>604.22770000000003</v>
      </c>
    </row>
    <row r="810" spans="1:16" ht="15.75" customHeight="1">
      <c r="A810" s="195">
        <v>45653</v>
      </c>
      <c r="B810" s="34" t="s">
        <v>615</v>
      </c>
      <c r="C810" s="189" t="s">
        <v>595</v>
      </c>
      <c r="D810" s="190" t="s">
        <v>7</v>
      </c>
      <c r="E810" s="204">
        <v>7000</v>
      </c>
      <c r="F810" s="256">
        <f t="shared" si="12"/>
        <v>11.585036568167927</v>
      </c>
      <c r="G810" s="50" t="s">
        <v>616</v>
      </c>
      <c r="H810" s="265"/>
      <c r="I810" s="86" t="s">
        <v>13</v>
      </c>
      <c r="J810" s="241" t="s">
        <v>21</v>
      </c>
      <c r="K810" s="243" t="s">
        <v>93</v>
      </c>
      <c r="L810" s="415">
        <v>604.22770000000003</v>
      </c>
    </row>
    <row r="811" spans="1:16" ht="15.75" customHeight="1">
      <c r="A811" s="195">
        <v>45653</v>
      </c>
      <c r="B811" s="34" t="s">
        <v>614</v>
      </c>
      <c r="C811" s="189" t="s">
        <v>595</v>
      </c>
      <c r="D811" s="190" t="s">
        <v>7</v>
      </c>
      <c r="E811" s="204">
        <v>7000</v>
      </c>
      <c r="F811" s="256">
        <f t="shared" si="12"/>
        <v>11.585036568167927</v>
      </c>
      <c r="G811" s="50" t="s">
        <v>616</v>
      </c>
      <c r="H811" s="207"/>
      <c r="I811" s="86" t="s">
        <v>13</v>
      </c>
      <c r="J811" s="241" t="s">
        <v>21</v>
      </c>
      <c r="K811" s="243" t="s">
        <v>93</v>
      </c>
      <c r="L811" s="415">
        <v>604.22770000000003</v>
      </c>
    </row>
    <row r="812" spans="1:16" ht="15.75" customHeight="1">
      <c r="A812" s="195">
        <v>45654</v>
      </c>
      <c r="B812" s="218" t="s">
        <v>43</v>
      </c>
      <c r="C812" s="189" t="s">
        <v>53</v>
      </c>
      <c r="D812" s="313" t="s">
        <v>8</v>
      </c>
      <c r="E812" s="204">
        <v>2000</v>
      </c>
      <c r="F812" s="256">
        <f t="shared" si="12"/>
        <v>3.3100104480479793</v>
      </c>
      <c r="G812" s="210" t="e">
        <f>#REF!</f>
        <v>#REF!</v>
      </c>
      <c r="H812" s="294"/>
      <c r="I812" s="303" t="e">
        <f>#REF!</f>
        <v>#REF!</v>
      </c>
      <c r="J812" s="241" t="s">
        <v>21</v>
      </c>
      <c r="K812" s="243" t="s">
        <v>93</v>
      </c>
      <c r="L812" s="415">
        <v>604.22770000000003</v>
      </c>
    </row>
    <row r="813" spans="1:16" ht="15.75" customHeight="1">
      <c r="A813" s="195">
        <v>45654</v>
      </c>
      <c r="B813" s="34" t="s">
        <v>614</v>
      </c>
      <c r="C813" s="189" t="s">
        <v>595</v>
      </c>
      <c r="D813" s="190" t="s">
        <v>7</v>
      </c>
      <c r="E813" s="204">
        <v>7000</v>
      </c>
      <c r="F813" s="256">
        <f t="shared" si="12"/>
        <v>11.585036568167927</v>
      </c>
      <c r="G813" s="50" t="s">
        <v>616</v>
      </c>
      <c r="I813" s="86" t="s">
        <v>13</v>
      </c>
      <c r="J813" s="241" t="s">
        <v>21</v>
      </c>
      <c r="K813" s="243" t="s">
        <v>93</v>
      </c>
      <c r="L813" s="415">
        <v>604.22770000000003</v>
      </c>
    </row>
    <row r="814" spans="1:16" s="92" customFormat="1" ht="15.75" customHeight="1">
      <c r="A814" s="195">
        <v>45655</v>
      </c>
      <c r="B814" s="218" t="s">
        <v>43</v>
      </c>
      <c r="C814" s="189" t="s">
        <v>53</v>
      </c>
      <c r="D814" s="313" t="s">
        <v>8</v>
      </c>
      <c r="E814" s="204">
        <v>2000</v>
      </c>
      <c r="F814" s="256">
        <f t="shared" si="12"/>
        <v>3.3100104480479793</v>
      </c>
      <c r="G814" s="217" t="e">
        <f>#REF!</f>
        <v>#REF!</v>
      </c>
      <c r="H814" s="294"/>
      <c r="I814" s="303" t="e">
        <f>#REF!</f>
        <v>#REF!</v>
      </c>
      <c r="J814" s="241" t="s">
        <v>21</v>
      </c>
      <c r="K814" s="243" t="s">
        <v>93</v>
      </c>
      <c r="L814" s="415">
        <v>604.22770000000003</v>
      </c>
      <c r="M814" s="186"/>
      <c r="N814" s="186"/>
      <c r="O814" s="186"/>
      <c r="P814" s="186"/>
    </row>
    <row r="815" spans="1:16" s="92" customFormat="1" ht="15.75" customHeight="1">
      <c r="A815" s="195">
        <v>45655</v>
      </c>
      <c r="B815" s="34" t="s">
        <v>614</v>
      </c>
      <c r="C815" s="189" t="s">
        <v>595</v>
      </c>
      <c r="D815" s="190" t="s">
        <v>7</v>
      </c>
      <c r="E815" s="204">
        <v>7000</v>
      </c>
      <c r="F815" s="256">
        <f t="shared" si="12"/>
        <v>11.585036568167927</v>
      </c>
      <c r="G815" s="95" t="s">
        <v>616</v>
      </c>
      <c r="H815" s="88"/>
      <c r="I815" s="86" t="s">
        <v>13</v>
      </c>
      <c r="J815" s="241" t="s">
        <v>21</v>
      </c>
      <c r="K815" s="243" t="s">
        <v>93</v>
      </c>
      <c r="L815" s="415">
        <v>604.22770000000003</v>
      </c>
      <c r="M815" s="186"/>
      <c r="N815" s="186"/>
      <c r="O815" s="186"/>
      <c r="P815" s="186"/>
    </row>
    <row r="816" spans="1:16" s="92" customFormat="1" ht="15.75" customHeight="1">
      <c r="A816" s="195">
        <v>45656</v>
      </c>
      <c r="B816" s="34" t="s">
        <v>615</v>
      </c>
      <c r="C816" s="189" t="s">
        <v>595</v>
      </c>
      <c r="D816" s="190" t="s">
        <v>7</v>
      </c>
      <c r="E816" s="204">
        <v>7000</v>
      </c>
      <c r="F816" s="256">
        <f t="shared" si="12"/>
        <v>11.585036568167927</v>
      </c>
      <c r="G816" s="95" t="s">
        <v>616</v>
      </c>
      <c r="H816" s="292"/>
      <c r="I816" s="86" t="s">
        <v>13</v>
      </c>
      <c r="J816" s="241" t="s">
        <v>21</v>
      </c>
      <c r="K816" s="243" t="s">
        <v>93</v>
      </c>
      <c r="L816" s="415">
        <v>604.22770000000003</v>
      </c>
      <c r="M816" s="186"/>
      <c r="N816" s="186"/>
      <c r="O816" s="186"/>
      <c r="P816" s="186"/>
    </row>
    <row r="817" spans="1:16" s="92" customFormat="1" ht="15.75" customHeight="1">
      <c r="A817" s="195">
        <v>45656</v>
      </c>
      <c r="B817" s="34" t="s">
        <v>615</v>
      </c>
      <c r="C817" s="189" t="s">
        <v>595</v>
      </c>
      <c r="D817" s="190" t="s">
        <v>7</v>
      </c>
      <c r="E817" s="204">
        <v>7000</v>
      </c>
      <c r="F817" s="256">
        <f t="shared" si="12"/>
        <v>11.585036568167927</v>
      </c>
      <c r="G817" s="95" t="s">
        <v>616</v>
      </c>
      <c r="H817" s="292"/>
      <c r="I817" s="86" t="s">
        <v>13</v>
      </c>
      <c r="J817" s="241" t="s">
        <v>21</v>
      </c>
      <c r="K817" s="243" t="s">
        <v>93</v>
      </c>
      <c r="L817" s="415">
        <v>604.22770000000003</v>
      </c>
      <c r="M817" s="186"/>
      <c r="N817" s="186"/>
      <c r="O817" s="186"/>
      <c r="P817" s="186"/>
    </row>
    <row r="818" spans="1:16" s="92" customFormat="1" ht="15.75" customHeight="1">
      <c r="A818" s="195">
        <v>45656</v>
      </c>
      <c r="B818" s="34" t="s">
        <v>614</v>
      </c>
      <c r="C818" s="189" t="s">
        <v>595</v>
      </c>
      <c r="D818" s="190" t="s">
        <v>7</v>
      </c>
      <c r="E818" s="204">
        <v>7000</v>
      </c>
      <c r="F818" s="256">
        <f t="shared" si="12"/>
        <v>11.585036568167927</v>
      </c>
      <c r="G818" s="50" t="s">
        <v>616</v>
      </c>
      <c r="H818" s="292"/>
      <c r="I818" s="86" t="s">
        <v>13</v>
      </c>
      <c r="J818" s="241" t="s">
        <v>21</v>
      </c>
      <c r="K818" s="243" t="s">
        <v>93</v>
      </c>
      <c r="L818" s="415">
        <v>604.22770000000003</v>
      </c>
      <c r="M818" s="186"/>
      <c r="N818" s="186"/>
      <c r="O818" s="186"/>
      <c r="P818" s="186"/>
    </row>
    <row r="819" spans="1:16" s="92" customFormat="1" ht="15.75" customHeight="1">
      <c r="A819" s="195">
        <v>45656</v>
      </c>
      <c r="B819" s="34" t="s">
        <v>615</v>
      </c>
      <c r="C819" s="189" t="s">
        <v>595</v>
      </c>
      <c r="D819" s="190" t="s">
        <v>7</v>
      </c>
      <c r="E819" s="204">
        <v>7000</v>
      </c>
      <c r="F819" s="256">
        <f t="shared" si="12"/>
        <v>11.479392495243296</v>
      </c>
      <c r="G819" s="50" t="s">
        <v>616</v>
      </c>
      <c r="H819" s="178"/>
      <c r="I819" s="86" t="s">
        <v>13</v>
      </c>
      <c r="J819" s="241" t="s">
        <v>21</v>
      </c>
      <c r="K819" s="243" t="s">
        <v>665</v>
      </c>
      <c r="L819" s="415">
        <v>609.78836666666666</v>
      </c>
      <c r="M819" s="186"/>
      <c r="N819" s="186"/>
      <c r="O819" s="186"/>
      <c r="P819" s="186"/>
    </row>
    <row r="820" spans="1:16" s="92" customFormat="1" ht="15.75" customHeight="1">
      <c r="A820" s="195">
        <v>45656</v>
      </c>
      <c r="B820" s="34" t="s">
        <v>614</v>
      </c>
      <c r="C820" s="189" t="s">
        <v>595</v>
      </c>
      <c r="D820" s="190" t="s">
        <v>7</v>
      </c>
      <c r="E820" s="204">
        <v>7000</v>
      </c>
      <c r="F820" s="256">
        <f t="shared" si="12"/>
        <v>11.585036568167927</v>
      </c>
      <c r="G820" s="50" t="s">
        <v>616</v>
      </c>
      <c r="H820" s="292"/>
      <c r="I820" s="86" t="s">
        <v>13</v>
      </c>
      <c r="J820" s="241" t="s">
        <v>21</v>
      </c>
      <c r="K820" s="243" t="s">
        <v>93</v>
      </c>
      <c r="L820" s="415">
        <v>604.22770000000003</v>
      </c>
      <c r="M820" s="186"/>
      <c r="N820" s="186"/>
      <c r="O820" s="186"/>
      <c r="P820" s="186"/>
    </row>
    <row r="821" spans="1:16" s="92" customFormat="1" ht="15.75" customHeight="1">
      <c r="A821" s="195">
        <v>45657</v>
      </c>
      <c r="B821" s="180" t="s">
        <v>17</v>
      </c>
      <c r="C821" s="39" t="s">
        <v>38</v>
      </c>
      <c r="D821" s="369" t="s">
        <v>8</v>
      </c>
      <c r="E821" s="204">
        <v>5000</v>
      </c>
      <c r="F821" s="256">
        <f t="shared" si="12"/>
        <v>8.2750261201199482</v>
      </c>
      <c r="G821" s="50" t="s">
        <v>438</v>
      </c>
      <c r="H821" s="197"/>
      <c r="I821" s="305" t="s">
        <v>16</v>
      </c>
      <c r="J821" s="241" t="s">
        <v>21</v>
      </c>
      <c r="K821" s="243" t="s">
        <v>93</v>
      </c>
      <c r="L821" s="415">
        <v>604.22770000000003</v>
      </c>
      <c r="M821" s="186"/>
      <c r="N821" s="186"/>
      <c r="O821" s="186"/>
      <c r="P821" s="186"/>
    </row>
    <row r="822" spans="1:16" s="92" customFormat="1" ht="15.75" customHeight="1">
      <c r="A822" s="195">
        <v>45657</v>
      </c>
      <c r="B822" s="180" t="s">
        <v>17</v>
      </c>
      <c r="C822" s="39" t="s">
        <v>38</v>
      </c>
      <c r="D822" s="369" t="s">
        <v>6</v>
      </c>
      <c r="E822" s="204">
        <v>5000</v>
      </c>
      <c r="F822" s="256">
        <f t="shared" si="12"/>
        <v>8.2750261201199482</v>
      </c>
      <c r="G822" s="95" t="s">
        <v>439</v>
      </c>
      <c r="H822" s="294"/>
      <c r="I822" s="303" t="s">
        <v>67</v>
      </c>
      <c r="J822" s="241" t="s">
        <v>21</v>
      </c>
      <c r="K822" s="243" t="s">
        <v>93</v>
      </c>
      <c r="L822" s="415">
        <v>604.22770000000003</v>
      </c>
      <c r="M822" s="186"/>
      <c r="N822" s="186"/>
      <c r="O822" s="186"/>
      <c r="P822" s="186"/>
    </row>
    <row r="823" spans="1:16" s="92" customFormat="1" ht="15.75" customHeight="1">
      <c r="A823" s="195">
        <v>45657</v>
      </c>
      <c r="B823" s="180" t="s">
        <v>17</v>
      </c>
      <c r="C823" s="189" t="s">
        <v>38</v>
      </c>
      <c r="D823" s="291" t="s">
        <v>5</v>
      </c>
      <c r="E823" s="204">
        <v>5000</v>
      </c>
      <c r="F823" s="256">
        <f t="shared" si="12"/>
        <v>8.2750261201199482</v>
      </c>
      <c r="G823" s="50" t="s">
        <v>440</v>
      </c>
      <c r="H823" s="294"/>
      <c r="I823" s="305" t="s">
        <v>42</v>
      </c>
      <c r="J823" s="241" t="s">
        <v>21</v>
      </c>
      <c r="K823" s="243" t="s">
        <v>93</v>
      </c>
      <c r="L823" s="415">
        <v>604.22770000000003</v>
      </c>
      <c r="M823" s="186"/>
      <c r="N823" s="186"/>
      <c r="O823" s="186"/>
      <c r="P823" s="186"/>
    </row>
    <row r="824" spans="1:16" s="92" customFormat="1" ht="15.75" customHeight="1">
      <c r="A824" s="195">
        <v>45657</v>
      </c>
      <c r="B824" s="180" t="s">
        <v>17</v>
      </c>
      <c r="C824" s="189" t="s">
        <v>38</v>
      </c>
      <c r="D824" s="291" t="s">
        <v>5</v>
      </c>
      <c r="E824" s="204">
        <v>5000</v>
      </c>
      <c r="F824" s="256">
        <f t="shared" si="12"/>
        <v>8.2750261201199482</v>
      </c>
      <c r="G824" s="50" t="s">
        <v>441</v>
      </c>
      <c r="H824" s="294"/>
      <c r="I824" s="305" t="s">
        <v>24</v>
      </c>
      <c r="J824" s="241" t="s">
        <v>21</v>
      </c>
      <c r="K824" s="243" t="s">
        <v>93</v>
      </c>
      <c r="L824" s="415">
        <v>604.22770000000003</v>
      </c>
      <c r="M824" s="186"/>
      <c r="N824" s="186"/>
      <c r="O824" s="186"/>
      <c r="P824" s="186"/>
    </row>
    <row r="825" spans="1:16" s="92" customFormat="1" ht="15.75" customHeight="1">
      <c r="A825" s="195">
        <v>45657</v>
      </c>
      <c r="B825" s="180" t="s">
        <v>17</v>
      </c>
      <c r="C825" s="189" t="s">
        <v>38</v>
      </c>
      <c r="D825" s="369" t="s">
        <v>7</v>
      </c>
      <c r="E825" s="204">
        <v>2500</v>
      </c>
      <c r="F825" s="256">
        <f t="shared" si="12"/>
        <v>4.1375130600599741</v>
      </c>
      <c r="G825" s="50" t="s">
        <v>442</v>
      </c>
      <c r="H825" s="294"/>
      <c r="I825" s="305" t="s">
        <v>13</v>
      </c>
      <c r="J825" s="241" t="s">
        <v>21</v>
      </c>
      <c r="K825" s="243" t="s">
        <v>93</v>
      </c>
      <c r="L825" s="415">
        <v>604.22770000000003</v>
      </c>
      <c r="M825" s="186"/>
      <c r="N825" s="186"/>
      <c r="O825" s="186"/>
      <c r="P825" s="186"/>
    </row>
    <row r="826" spans="1:16" s="92" customFormat="1" ht="15.75" customHeight="1">
      <c r="A826" s="195">
        <v>45657</v>
      </c>
      <c r="B826" s="180" t="s">
        <v>17</v>
      </c>
      <c r="C826" s="39" t="s">
        <v>38</v>
      </c>
      <c r="D826" s="369" t="s">
        <v>6</v>
      </c>
      <c r="E826" s="204">
        <v>2500</v>
      </c>
      <c r="F826" s="256">
        <f t="shared" si="12"/>
        <v>4.1375130600599741</v>
      </c>
      <c r="G826" s="95" t="s">
        <v>443</v>
      </c>
      <c r="H826" s="320"/>
      <c r="I826" s="305" t="s">
        <v>11</v>
      </c>
      <c r="J826" s="241" t="s">
        <v>21</v>
      </c>
      <c r="K826" s="243" t="s">
        <v>93</v>
      </c>
      <c r="L826" s="415">
        <v>604.22770000000003</v>
      </c>
      <c r="M826" s="186"/>
      <c r="N826" s="186"/>
      <c r="O826" s="186"/>
      <c r="P826" s="186"/>
    </row>
    <row r="827" spans="1:16" s="92" customFormat="1" ht="15.75" customHeight="1">
      <c r="A827" s="195">
        <v>45657</v>
      </c>
      <c r="B827" s="180" t="s">
        <v>17</v>
      </c>
      <c r="C827" s="39" t="s">
        <v>38</v>
      </c>
      <c r="D827" s="369" t="s">
        <v>6</v>
      </c>
      <c r="E827" s="204">
        <v>2500</v>
      </c>
      <c r="F827" s="256">
        <f t="shared" si="12"/>
        <v>4.1375130600599741</v>
      </c>
      <c r="G827" s="50" t="s">
        <v>444</v>
      </c>
      <c r="H827" s="197"/>
      <c r="I827" s="305" t="s">
        <v>54</v>
      </c>
      <c r="J827" s="241" t="s">
        <v>21</v>
      </c>
      <c r="K827" s="243" t="s">
        <v>93</v>
      </c>
      <c r="L827" s="415">
        <v>604.22770000000003</v>
      </c>
      <c r="M827" s="186"/>
      <c r="N827" s="186"/>
      <c r="O827" s="186"/>
      <c r="P827" s="186"/>
    </row>
    <row r="828" spans="1:16" s="92" customFormat="1" ht="15.75" customHeight="1">
      <c r="A828" s="195">
        <v>45657</v>
      </c>
      <c r="B828" s="180" t="s">
        <v>17</v>
      </c>
      <c r="C828" s="39" t="s">
        <v>38</v>
      </c>
      <c r="D828" s="369" t="s">
        <v>6</v>
      </c>
      <c r="E828" s="204">
        <v>2500</v>
      </c>
      <c r="F828" s="256">
        <f t="shared" si="12"/>
        <v>4.1375130600599741</v>
      </c>
      <c r="G828" s="50" t="s">
        <v>445</v>
      </c>
      <c r="H828" s="197"/>
      <c r="I828" s="303" t="s">
        <v>208</v>
      </c>
      <c r="J828" s="241" t="s">
        <v>21</v>
      </c>
      <c r="K828" s="243" t="s">
        <v>93</v>
      </c>
      <c r="L828" s="415">
        <v>604.22770000000003</v>
      </c>
      <c r="M828" s="186"/>
      <c r="N828" s="186"/>
      <c r="O828" s="186"/>
      <c r="P828" s="186"/>
    </row>
    <row r="829" spans="1:16" s="92" customFormat="1" ht="15.75" customHeight="1">
      <c r="A829" s="195">
        <v>45657</v>
      </c>
      <c r="B829" s="180" t="s">
        <v>17</v>
      </c>
      <c r="C829" s="39" t="s">
        <v>38</v>
      </c>
      <c r="D829" s="291" t="s">
        <v>5</v>
      </c>
      <c r="E829" s="204">
        <v>2500</v>
      </c>
      <c r="F829" s="256">
        <f t="shared" si="12"/>
        <v>4.1375130600599741</v>
      </c>
      <c r="G829" s="50" t="s">
        <v>446</v>
      </c>
      <c r="H829" s="197"/>
      <c r="I829" s="305" t="s">
        <v>91</v>
      </c>
      <c r="J829" s="241" t="s">
        <v>21</v>
      </c>
      <c r="K829" s="243" t="s">
        <v>93</v>
      </c>
      <c r="L829" s="415">
        <v>604.22770000000003</v>
      </c>
      <c r="M829" s="186"/>
      <c r="N829" s="186"/>
      <c r="O829" s="186"/>
      <c r="P829" s="186"/>
    </row>
    <row r="830" spans="1:16" s="92" customFormat="1" ht="15.75" customHeight="1">
      <c r="A830" s="195">
        <v>45657</v>
      </c>
      <c r="B830" s="180" t="s">
        <v>17</v>
      </c>
      <c r="C830" s="39" t="s">
        <v>38</v>
      </c>
      <c r="D830" s="291" t="s">
        <v>5</v>
      </c>
      <c r="E830" s="204">
        <v>2500</v>
      </c>
      <c r="F830" s="256">
        <f t="shared" si="12"/>
        <v>4.1375130600599741</v>
      </c>
      <c r="G830" s="50" t="s">
        <v>447</v>
      </c>
      <c r="H830" s="294"/>
      <c r="I830" s="305" t="s">
        <v>220</v>
      </c>
      <c r="J830" s="241" t="s">
        <v>21</v>
      </c>
      <c r="K830" s="243" t="s">
        <v>93</v>
      </c>
      <c r="L830" s="415">
        <v>604.22770000000003</v>
      </c>
      <c r="M830" s="186"/>
      <c r="N830" s="186"/>
      <c r="O830" s="186"/>
      <c r="P830" s="186"/>
    </row>
    <row r="831" spans="1:16" s="92" customFormat="1" ht="15.75" customHeight="1">
      <c r="A831" s="195">
        <v>45657</v>
      </c>
      <c r="B831" s="180" t="s">
        <v>17</v>
      </c>
      <c r="C831" s="39" t="s">
        <v>38</v>
      </c>
      <c r="D831" s="291" t="s">
        <v>5</v>
      </c>
      <c r="E831" s="204">
        <v>2500</v>
      </c>
      <c r="F831" s="256">
        <f t="shared" si="12"/>
        <v>4.1375130600599741</v>
      </c>
      <c r="G831" s="50" t="s">
        <v>448</v>
      </c>
      <c r="H831" s="294"/>
      <c r="I831" s="305" t="s">
        <v>238</v>
      </c>
      <c r="J831" s="241" t="s">
        <v>21</v>
      </c>
      <c r="K831" s="243" t="s">
        <v>93</v>
      </c>
      <c r="L831" s="415">
        <v>604.22770000000003</v>
      </c>
      <c r="M831" s="186"/>
      <c r="N831" s="186"/>
      <c r="O831" s="186"/>
      <c r="P831" s="186"/>
    </row>
    <row r="832" spans="1:16" s="92" customFormat="1" ht="15.75" customHeight="1">
      <c r="A832" s="195">
        <v>45657</v>
      </c>
      <c r="B832" s="180" t="s">
        <v>17</v>
      </c>
      <c r="C832" s="39" t="s">
        <v>38</v>
      </c>
      <c r="D832" s="369" t="s">
        <v>9</v>
      </c>
      <c r="E832" s="204">
        <v>5000</v>
      </c>
      <c r="F832" s="256">
        <f t="shared" si="12"/>
        <v>8.2750261201199482</v>
      </c>
      <c r="G832" s="50" t="s">
        <v>449</v>
      </c>
      <c r="H832" s="294"/>
      <c r="I832" s="305" t="s">
        <v>206</v>
      </c>
      <c r="J832" s="241" t="s">
        <v>21</v>
      </c>
      <c r="K832" s="243" t="s">
        <v>93</v>
      </c>
      <c r="L832" s="415">
        <v>604.22770000000003</v>
      </c>
      <c r="M832" s="186"/>
      <c r="N832" s="186"/>
      <c r="O832" s="186"/>
      <c r="P832" s="186"/>
    </row>
    <row r="833" spans="1:16" s="92" customFormat="1" ht="15.75" customHeight="1">
      <c r="A833" s="195">
        <v>45657</v>
      </c>
      <c r="B833" s="180" t="s">
        <v>17</v>
      </c>
      <c r="C833" s="39" t="s">
        <v>38</v>
      </c>
      <c r="D833" s="369" t="s">
        <v>9</v>
      </c>
      <c r="E833" s="204">
        <v>2500</v>
      </c>
      <c r="F833" s="256">
        <f t="shared" si="12"/>
        <v>4.1375130600599741</v>
      </c>
      <c r="G833" s="50" t="s">
        <v>450</v>
      </c>
      <c r="H833" s="294"/>
      <c r="I833" s="305" t="s">
        <v>14</v>
      </c>
      <c r="J833" s="241" t="s">
        <v>21</v>
      </c>
      <c r="K833" s="243" t="s">
        <v>93</v>
      </c>
      <c r="L833" s="415">
        <v>604.22770000000003</v>
      </c>
      <c r="M833" s="186"/>
      <c r="N833" s="186"/>
      <c r="O833" s="186"/>
      <c r="P833" s="186"/>
    </row>
    <row r="834" spans="1:16" s="92" customFormat="1" ht="15.75" customHeight="1">
      <c r="A834" s="195">
        <v>45657</v>
      </c>
      <c r="B834" s="245" t="s">
        <v>249</v>
      </c>
      <c r="C834" s="387" t="s">
        <v>113</v>
      </c>
      <c r="D834" s="291" t="s">
        <v>9</v>
      </c>
      <c r="E834" s="204">
        <v>0</v>
      </c>
      <c r="F834" s="256">
        <f t="shared" ref="F834:F837" si="13">E834/L834</f>
        <v>0</v>
      </c>
      <c r="G834" s="196" t="s">
        <v>216</v>
      </c>
      <c r="H834" s="198"/>
      <c r="I834" s="307" t="s">
        <v>250</v>
      </c>
      <c r="J834" s="241" t="s">
        <v>21</v>
      </c>
      <c r="K834" s="243" t="s">
        <v>93</v>
      </c>
      <c r="L834" s="415">
        <v>604.22770000000003</v>
      </c>
      <c r="M834" s="186"/>
      <c r="N834" s="186"/>
      <c r="O834" s="186"/>
      <c r="P834" s="186"/>
    </row>
    <row r="835" spans="1:16" s="92" customFormat="1" ht="15.75" customHeight="1">
      <c r="A835" s="195">
        <v>45657</v>
      </c>
      <c r="B835" s="245" t="s">
        <v>215</v>
      </c>
      <c r="C835" s="387" t="s">
        <v>113</v>
      </c>
      <c r="D835" s="291" t="s">
        <v>9</v>
      </c>
      <c r="E835" s="204">
        <v>10445</v>
      </c>
      <c r="F835" s="256">
        <f t="shared" si="13"/>
        <v>17.286529564930571</v>
      </c>
      <c r="G835" s="196" t="s">
        <v>216</v>
      </c>
      <c r="H835" s="198"/>
      <c r="I835" s="307" t="s">
        <v>114</v>
      </c>
      <c r="J835" s="241" t="s">
        <v>21</v>
      </c>
      <c r="K835" s="243" t="s">
        <v>93</v>
      </c>
      <c r="L835" s="415">
        <v>604.22770000000003</v>
      </c>
      <c r="M835" s="186"/>
      <c r="N835" s="186"/>
      <c r="O835" s="186"/>
      <c r="P835" s="186"/>
    </row>
    <row r="836" spans="1:16" s="92" customFormat="1" ht="15.75" customHeight="1">
      <c r="A836" s="195">
        <v>45657</v>
      </c>
      <c r="B836" s="245" t="s">
        <v>217</v>
      </c>
      <c r="C836" s="387" t="s">
        <v>113</v>
      </c>
      <c r="D836" s="291" t="s">
        <v>9</v>
      </c>
      <c r="E836" s="204">
        <v>60820</v>
      </c>
      <c r="F836" s="256">
        <f t="shared" si="13"/>
        <v>99.739521651528179</v>
      </c>
      <c r="G836" s="196" t="s">
        <v>216</v>
      </c>
      <c r="H836" s="198"/>
      <c r="I836" s="307" t="s">
        <v>52</v>
      </c>
      <c r="J836" s="241" t="s">
        <v>21</v>
      </c>
      <c r="K836" s="243" t="s">
        <v>665</v>
      </c>
      <c r="L836" s="415">
        <v>609.78836666666666</v>
      </c>
      <c r="M836" s="186"/>
      <c r="N836" s="186"/>
      <c r="O836" s="186"/>
      <c r="P836" s="186"/>
    </row>
    <row r="837" spans="1:16" s="92" customFormat="1" ht="15.75" customHeight="1">
      <c r="A837" s="195">
        <v>45657</v>
      </c>
      <c r="B837" s="346" t="s">
        <v>43</v>
      </c>
      <c r="C837" s="386" t="s">
        <v>53</v>
      </c>
      <c r="D837" s="350" t="s">
        <v>9</v>
      </c>
      <c r="E837" s="204">
        <v>3500</v>
      </c>
      <c r="F837" s="256">
        <f t="shared" si="13"/>
        <v>5.7925182840839637</v>
      </c>
      <c r="G837" s="37" t="s">
        <v>228</v>
      </c>
      <c r="H837" s="197"/>
      <c r="I837" s="303" t="s">
        <v>206</v>
      </c>
      <c r="J837" s="241" t="s">
        <v>21</v>
      </c>
      <c r="K837" s="243" t="s">
        <v>93</v>
      </c>
      <c r="L837" s="415">
        <v>604.22770000000003</v>
      </c>
      <c r="M837" s="186"/>
      <c r="N837" s="186"/>
      <c r="O837" s="186"/>
      <c r="P837" s="186"/>
    </row>
    <row r="838" spans="1:16" s="92" customFormat="1" ht="15.75" customHeight="1">
      <c r="A838" s="195"/>
      <c r="B838" s="336"/>
      <c r="C838" s="290"/>
      <c r="D838" s="211"/>
      <c r="E838" s="400"/>
      <c r="F838" s="256"/>
      <c r="G838" s="217"/>
      <c r="H838" s="292"/>
      <c r="I838" s="86"/>
      <c r="J838" s="241"/>
      <c r="K838" s="243"/>
      <c r="L838" s="199"/>
      <c r="M838" s="186"/>
      <c r="N838" s="186"/>
      <c r="O838" s="186"/>
      <c r="P838" s="186"/>
    </row>
    <row r="839" spans="1:16" s="92" customFormat="1" ht="15.75" customHeight="1">
      <c r="A839" s="195"/>
      <c r="B839" s="283"/>
      <c r="C839" s="290"/>
      <c r="D839" s="41"/>
      <c r="E839" s="399"/>
      <c r="F839" s="256"/>
      <c r="G839" s="95"/>
      <c r="H839" s="88"/>
      <c r="I839" s="84"/>
      <c r="J839" s="241"/>
      <c r="K839" s="243"/>
      <c r="L839" s="199"/>
      <c r="M839" s="186"/>
      <c r="N839" s="186"/>
      <c r="O839" s="186"/>
      <c r="P839" s="186"/>
    </row>
    <row r="840" spans="1:16" s="92" customFormat="1" ht="15.75" customHeight="1">
      <c r="A840" s="308"/>
      <c r="B840" s="212"/>
      <c r="C840" s="290"/>
      <c r="D840" s="213"/>
      <c r="E840" s="214"/>
      <c r="F840" s="256"/>
      <c r="G840" s="274"/>
      <c r="H840" s="264"/>
      <c r="I840" s="90"/>
      <c r="J840" s="241"/>
      <c r="K840" s="243"/>
      <c r="L840" s="199"/>
      <c r="M840" s="186"/>
      <c r="N840" s="186"/>
      <c r="O840" s="186"/>
      <c r="P840" s="186"/>
    </row>
    <row r="841" spans="1:16" s="92" customFormat="1" ht="15.75" customHeight="1">
      <c r="A841" s="195"/>
      <c r="B841" s="219"/>
      <c r="C841" s="290"/>
      <c r="D841" s="296"/>
      <c r="E841" s="401"/>
      <c r="F841" s="256"/>
      <c r="G841" s="297"/>
      <c r="H841" s="88"/>
      <c r="I841" s="38"/>
      <c r="J841" s="241"/>
      <c r="K841" s="243"/>
      <c r="L841" s="199"/>
      <c r="M841" s="186"/>
      <c r="N841" s="186"/>
      <c r="O841" s="186"/>
      <c r="P841" s="186"/>
    </row>
    <row r="842" spans="1:16" s="92" customFormat="1" ht="15.75" customHeight="1">
      <c r="A842" s="195"/>
      <c r="B842" s="261"/>
      <c r="C842" s="290"/>
      <c r="D842" s="296"/>
      <c r="E842" s="401"/>
      <c r="F842" s="256"/>
      <c r="G842" s="297"/>
      <c r="H842" s="88"/>
      <c r="I842" s="38"/>
      <c r="J842" s="241"/>
      <c r="K842" s="243"/>
      <c r="L842" s="199"/>
      <c r="M842" s="186"/>
      <c r="N842" s="186"/>
      <c r="O842" s="186"/>
      <c r="P842" s="186"/>
    </row>
    <row r="843" spans="1:16" s="92" customFormat="1" ht="15.75" customHeight="1">
      <c r="A843" s="195"/>
      <c r="B843" s="219"/>
      <c r="C843" s="290"/>
      <c r="D843" s="296"/>
      <c r="E843" s="401"/>
      <c r="F843" s="256"/>
      <c r="G843" s="297"/>
      <c r="H843" s="318"/>
      <c r="I843" s="38"/>
      <c r="J843" s="241"/>
      <c r="K843" s="243"/>
      <c r="L843" s="199"/>
      <c r="M843" s="186"/>
      <c r="N843" s="186"/>
      <c r="O843" s="186"/>
      <c r="P843" s="186"/>
    </row>
    <row r="844" spans="1:16" s="92" customFormat="1" ht="15.75" customHeight="1">
      <c r="A844" s="195"/>
      <c r="B844" s="219"/>
      <c r="C844" s="290"/>
      <c r="D844" s="296"/>
      <c r="E844" s="401"/>
      <c r="F844" s="256"/>
      <c r="G844" s="297"/>
      <c r="H844" s="318"/>
      <c r="I844" s="38"/>
      <c r="J844" s="241"/>
      <c r="K844" s="243"/>
      <c r="L844" s="199"/>
      <c r="M844" s="186"/>
      <c r="N844" s="186"/>
      <c r="O844" s="186"/>
      <c r="P844" s="186"/>
    </row>
    <row r="845" spans="1:16" s="92" customFormat="1" ht="15.75" customHeight="1">
      <c r="A845" s="195"/>
      <c r="B845" s="174"/>
      <c r="C845" s="290"/>
      <c r="D845" s="224"/>
      <c r="E845" s="402"/>
      <c r="F845" s="256"/>
      <c r="G845" s="95"/>
      <c r="H845" s="264"/>
      <c r="I845" s="95"/>
      <c r="J845" s="241"/>
      <c r="K845" s="243"/>
      <c r="L845" s="199"/>
      <c r="M845" s="186"/>
      <c r="N845" s="186"/>
      <c r="O845" s="186"/>
      <c r="P845" s="186"/>
    </row>
    <row r="846" spans="1:16" s="92" customFormat="1" ht="15.75" customHeight="1">
      <c r="A846" s="195"/>
      <c r="B846" s="174"/>
      <c r="C846" s="290"/>
      <c r="D846" s="224"/>
      <c r="E846" s="402"/>
      <c r="F846" s="256"/>
      <c r="G846" s="95"/>
      <c r="H846" s="264"/>
      <c r="I846" s="95"/>
      <c r="J846" s="241"/>
      <c r="K846" s="243"/>
      <c r="L846" s="199"/>
      <c r="M846" s="186"/>
      <c r="N846" s="186"/>
      <c r="O846" s="186"/>
      <c r="P846" s="186"/>
    </row>
    <row r="847" spans="1:16" s="92" customFormat="1" ht="15.75" customHeight="1">
      <c r="A847" s="195"/>
      <c r="B847" s="174"/>
      <c r="C847" s="290"/>
      <c r="D847" s="224"/>
      <c r="E847" s="402"/>
      <c r="F847" s="256"/>
      <c r="G847" s="95"/>
      <c r="H847" s="318"/>
      <c r="I847" s="95"/>
      <c r="J847" s="241"/>
      <c r="K847" s="243"/>
      <c r="L847" s="199"/>
      <c r="M847" s="186"/>
      <c r="N847" s="186"/>
      <c r="O847" s="186"/>
      <c r="P847" s="186"/>
    </row>
    <row r="848" spans="1:16" s="92" customFormat="1" ht="15.75" customHeight="1">
      <c r="A848" s="195"/>
      <c r="B848" s="215"/>
      <c r="C848" s="290"/>
      <c r="D848" s="211"/>
      <c r="E848" s="315"/>
      <c r="F848" s="256"/>
      <c r="G848" s="95"/>
      <c r="H848" s="320"/>
      <c r="I848" s="84"/>
      <c r="J848" s="241"/>
      <c r="K848" s="243"/>
      <c r="L848" s="199"/>
      <c r="M848" s="186"/>
      <c r="N848" s="186"/>
      <c r="O848" s="186"/>
      <c r="P848" s="186"/>
    </row>
    <row r="849" spans="1:16" s="92" customFormat="1" ht="15.75" customHeight="1">
      <c r="A849" s="308"/>
      <c r="B849" s="212"/>
      <c r="C849" s="290"/>
      <c r="D849" s="213"/>
      <c r="E849" s="214"/>
      <c r="F849" s="256"/>
      <c r="G849" s="274"/>
      <c r="H849" s="318"/>
      <c r="I849" s="84"/>
      <c r="J849" s="241"/>
      <c r="K849" s="243"/>
      <c r="L849" s="199"/>
      <c r="M849" s="186"/>
      <c r="N849" s="186"/>
      <c r="O849" s="186"/>
      <c r="P849" s="186"/>
    </row>
    <row r="850" spans="1:16" s="92" customFormat="1" ht="15.75" customHeight="1">
      <c r="A850" s="195"/>
      <c r="B850" s="179"/>
      <c r="C850" s="290"/>
      <c r="D850" s="41"/>
      <c r="E850" s="403"/>
      <c r="F850" s="256"/>
      <c r="G850" s="244"/>
      <c r="H850" s="264"/>
      <c r="I850" s="38"/>
      <c r="J850" s="241"/>
      <c r="K850" s="243"/>
      <c r="L850" s="199"/>
      <c r="M850" s="186"/>
      <c r="N850" s="186"/>
      <c r="O850" s="186"/>
      <c r="P850" s="186"/>
    </row>
    <row r="851" spans="1:16" s="92" customFormat="1" ht="15.75" customHeight="1">
      <c r="A851" s="195"/>
      <c r="B851" s="219"/>
      <c r="C851" s="290"/>
      <c r="D851" s="211"/>
      <c r="E851" s="237"/>
      <c r="F851" s="256"/>
      <c r="G851" s="217"/>
      <c r="H851" s="197"/>
      <c r="I851" s="217"/>
      <c r="J851" s="241"/>
      <c r="K851" s="243"/>
      <c r="L851" s="199"/>
      <c r="M851" s="186"/>
      <c r="N851" s="186"/>
      <c r="O851" s="186"/>
      <c r="P851" s="186"/>
    </row>
    <row r="852" spans="1:16" s="92" customFormat="1" ht="15.75" customHeight="1">
      <c r="A852" s="195"/>
      <c r="B852" s="337"/>
      <c r="C852" s="290"/>
      <c r="D852" s="211"/>
      <c r="E852" s="404"/>
      <c r="F852" s="256"/>
      <c r="G852" s="95"/>
      <c r="H852" s="318"/>
      <c r="I852" s="95"/>
      <c r="J852" s="241"/>
      <c r="K852" s="243"/>
      <c r="L852" s="199"/>
      <c r="M852" s="186"/>
      <c r="N852" s="186"/>
      <c r="O852" s="186"/>
      <c r="P852" s="186"/>
    </row>
    <row r="853" spans="1:16" ht="15.75" customHeight="1">
      <c r="A853" s="195"/>
      <c r="B853" s="219"/>
      <c r="C853" s="290"/>
      <c r="D853" s="211"/>
      <c r="E853" s="404"/>
      <c r="F853" s="256"/>
      <c r="G853" s="95"/>
      <c r="H853" s="258"/>
      <c r="I853" s="95"/>
      <c r="J853" s="241"/>
      <c r="K853" s="243"/>
      <c r="L853" s="199"/>
    </row>
    <row r="854" spans="1:16" s="92" customFormat="1" ht="15.75" customHeight="1">
      <c r="A854" s="195"/>
      <c r="B854" s="281"/>
      <c r="C854" s="290"/>
      <c r="D854" s="298"/>
      <c r="E854" s="236"/>
      <c r="F854" s="256"/>
      <c r="G854" s="81"/>
      <c r="H854" s="265"/>
      <c r="I854" s="38"/>
      <c r="J854" s="241"/>
      <c r="K854" s="243"/>
      <c r="L854" s="199"/>
      <c r="M854" s="186"/>
      <c r="N854" s="186"/>
      <c r="O854" s="186"/>
      <c r="P854" s="186"/>
    </row>
    <row r="855" spans="1:16" s="92" customFormat="1" ht="15.75" customHeight="1">
      <c r="A855" s="195"/>
      <c r="B855" s="281"/>
      <c r="C855" s="290"/>
      <c r="D855" s="298"/>
      <c r="E855" s="236"/>
      <c r="F855" s="256"/>
      <c r="G855" s="81"/>
      <c r="H855" s="207"/>
      <c r="I855" s="38"/>
      <c r="J855" s="241"/>
      <c r="K855" s="243"/>
      <c r="L855" s="199"/>
      <c r="M855" s="186"/>
      <c r="N855" s="186"/>
      <c r="O855" s="186"/>
      <c r="P855" s="186"/>
    </row>
    <row r="856" spans="1:16" s="92" customFormat="1" ht="15.75" customHeight="1">
      <c r="A856" s="195"/>
      <c r="B856" s="219"/>
      <c r="C856" s="290"/>
      <c r="D856" s="211"/>
      <c r="E856" s="237"/>
      <c r="F856" s="256"/>
      <c r="G856" s="217"/>
      <c r="H856" s="197"/>
      <c r="I856" s="217"/>
      <c r="J856" s="241"/>
      <c r="K856" s="243"/>
      <c r="L856" s="199"/>
      <c r="M856" s="186"/>
      <c r="N856" s="186"/>
      <c r="O856" s="186"/>
      <c r="P856" s="186"/>
    </row>
    <row r="857" spans="1:16" s="92" customFormat="1" ht="15.75" customHeight="1">
      <c r="A857" s="195"/>
      <c r="B857" s="219"/>
      <c r="C857" s="290"/>
      <c r="D857" s="211"/>
      <c r="E857" s="400"/>
      <c r="F857" s="256"/>
      <c r="G857" s="217"/>
      <c r="H857" s="327"/>
      <c r="I857" s="177"/>
      <c r="J857" s="241"/>
      <c r="K857" s="243"/>
      <c r="L857" s="199"/>
      <c r="M857" s="186"/>
      <c r="N857" s="186"/>
      <c r="O857" s="186"/>
      <c r="P857" s="186"/>
    </row>
    <row r="858" spans="1:16" s="92" customFormat="1" ht="15.75" customHeight="1">
      <c r="A858" s="195"/>
      <c r="B858" s="219"/>
      <c r="C858" s="290"/>
      <c r="D858" s="211"/>
      <c r="E858" s="400"/>
      <c r="F858" s="256"/>
      <c r="G858" s="217"/>
      <c r="H858" s="318"/>
      <c r="I858" s="81"/>
      <c r="J858" s="241"/>
      <c r="K858" s="243"/>
      <c r="L858" s="199"/>
      <c r="M858" s="186"/>
      <c r="N858" s="186"/>
      <c r="O858" s="186"/>
      <c r="P858" s="186"/>
    </row>
    <row r="859" spans="1:16" s="92" customFormat="1" ht="15.75" customHeight="1">
      <c r="A859" s="195"/>
      <c r="B859" s="219"/>
      <c r="C859" s="290"/>
      <c r="D859" s="211"/>
      <c r="E859" s="400"/>
      <c r="F859" s="256"/>
      <c r="G859" s="217"/>
      <c r="H859" s="292"/>
      <c r="I859" s="38"/>
      <c r="J859" s="241"/>
      <c r="K859" s="243"/>
      <c r="L859" s="199"/>
      <c r="M859" s="186"/>
      <c r="N859" s="186"/>
      <c r="O859" s="186"/>
      <c r="P859" s="186"/>
    </row>
    <row r="860" spans="1:16" s="92" customFormat="1" ht="15.75" customHeight="1">
      <c r="A860" s="195"/>
      <c r="B860" s="219"/>
      <c r="C860" s="290"/>
      <c r="D860" s="296"/>
      <c r="E860" s="401"/>
      <c r="F860" s="256"/>
      <c r="G860" s="297"/>
      <c r="H860" s="318"/>
      <c r="I860" s="38"/>
      <c r="J860" s="241"/>
      <c r="K860" s="243"/>
      <c r="L860" s="199"/>
      <c r="M860" s="186"/>
      <c r="N860" s="186"/>
      <c r="O860" s="186"/>
      <c r="P860" s="186"/>
    </row>
    <row r="861" spans="1:16" s="92" customFormat="1" ht="15.75" customHeight="1">
      <c r="A861" s="195"/>
      <c r="B861" s="219"/>
      <c r="C861" s="290"/>
      <c r="D861" s="296"/>
      <c r="E861" s="401"/>
      <c r="F861" s="256"/>
      <c r="G861" s="297"/>
      <c r="H861" s="318"/>
      <c r="I861" s="38"/>
      <c r="J861" s="241"/>
      <c r="K861" s="243"/>
      <c r="L861" s="199"/>
      <c r="M861" s="186"/>
      <c r="N861" s="186"/>
      <c r="O861" s="186"/>
      <c r="P861" s="186"/>
    </row>
    <row r="862" spans="1:16" s="92" customFormat="1" ht="15.75" customHeight="1">
      <c r="A862" s="195"/>
      <c r="B862" s="219"/>
      <c r="C862" s="290"/>
      <c r="D862" s="296"/>
      <c r="E862" s="401"/>
      <c r="F862" s="256"/>
      <c r="G862" s="297"/>
      <c r="H862" s="318"/>
      <c r="I862" s="38"/>
      <c r="J862" s="241"/>
      <c r="K862" s="243"/>
      <c r="L862" s="199"/>
      <c r="M862" s="186"/>
      <c r="N862" s="186"/>
      <c r="O862" s="186"/>
      <c r="P862" s="186"/>
    </row>
    <row r="863" spans="1:16" s="92" customFormat="1" ht="15.75" customHeight="1">
      <c r="A863" s="195"/>
      <c r="B863" s="219"/>
      <c r="C863" s="290"/>
      <c r="D863" s="211"/>
      <c r="E863" s="400"/>
      <c r="F863" s="256"/>
      <c r="G863" s="217"/>
      <c r="H863" s="292"/>
      <c r="I863" s="38"/>
      <c r="J863" s="241"/>
      <c r="K863" s="243"/>
      <c r="L863" s="199"/>
      <c r="M863" s="186"/>
      <c r="N863" s="186"/>
      <c r="O863" s="186"/>
      <c r="P863" s="186"/>
    </row>
    <row r="864" spans="1:16" s="92" customFormat="1" ht="15.75" customHeight="1">
      <c r="A864" s="195"/>
      <c r="B864" s="219"/>
      <c r="C864" s="290"/>
      <c r="D864" s="211"/>
      <c r="E864" s="400"/>
      <c r="F864" s="256"/>
      <c r="G864" s="217"/>
      <c r="H864" s="292"/>
      <c r="I864" s="38"/>
      <c r="J864" s="241"/>
      <c r="K864" s="243"/>
      <c r="L864" s="199"/>
      <c r="M864" s="186"/>
      <c r="N864" s="186"/>
      <c r="O864" s="186"/>
      <c r="P864" s="186"/>
    </row>
    <row r="865" spans="1:16" s="92" customFormat="1" ht="15.75" customHeight="1">
      <c r="A865" s="195"/>
      <c r="B865" s="219"/>
      <c r="C865" s="290"/>
      <c r="D865" s="41"/>
      <c r="E865" s="316"/>
      <c r="F865" s="256"/>
      <c r="G865" s="95"/>
      <c r="H865" s="88"/>
      <c r="I865" s="84"/>
      <c r="J865" s="241"/>
      <c r="K865" s="243"/>
      <c r="L865" s="199"/>
      <c r="M865" s="186"/>
      <c r="N865" s="186"/>
      <c r="O865" s="186"/>
      <c r="P865" s="186"/>
    </row>
    <row r="866" spans="1:16" s="92" customFormat="1" ht="15.75" customHeight="1">
      <c r="A866" s="195"/>
      <c r="B866" s="219"/>
      <c r="C866" s="290"/>
      <c r="D866" s="41"/>
      <c r="E866" s="399"/>
      <c r="F866" s="256"/>
      <c r="G866" s="95"/>
      <c r="H866" s="88"/>
      <c r="I866" s="84"/>
      <c r="J866" s="241"/>
      <c r="K866" s="243"/>
      <c r="L866" s="199"/>
      <c r="M866" s="186"/>
      <c r="N866" s="186"/>
      <c r="O866" s="186"/>
      <c r="P866" s="186"/>
    </row>
    <row r="867" spans="1:16" s="92" customFormat="1" ht="15.75" customHeight="1">
      <c r="A867" s="195"/>
      <c r="B867" s="219"/>
      <c r="C867" s="290"/>
      <c r="D867" s="41"/>
      <c r="E867" s="399"/>
      <c r="F867" s="256"/>
      <c r="G867" s="95"/>
      <c r="H867" s="88"/>
      <c r="I867" s="84"/>
      <c r="J867" s="241"/>
      <c r="K867" s="243"/>
      <c r="L867" s="199"/>
      <c r="M867" s="186"/>
      <c r="N867" s="186"/>
      <c r="O867" s="186"/>
      <c r="P867" s="186"/>
    </row>
    <row r="868" spans="1:16" s="92" customFormat="1" ht="15.75" customHeight="1">
      <c r="A868" s="195"/>
      <c r="B868" s="174"/>
      <c r="C868" s="290"/>
      <c r="D868" s="224"/>
      <c r="E868" s="402"/>
      <c r="F868" s="256"/>
      <c r="G868" s="95"/>
      <c r="H868" s="318"/>
      <c r="I868" s="95"/>
      <c r="J868" s="241"/>
      <c r="K868" s="243"/>
      <c r="L868" s="199"/>
      <c r="M868" s="186"/>
      <c r="N868" s="186"/>
      <c r="O868" s="186"/>
      <c r="P868" s="186"/>
    </row>
    <row r="869" spans="1:16" s="92" customFormat="1" ht="15.75" customHeight="1">
      <c r="A869" s="195"/>
      <c r="B869" s="174"/>
      <c r="C869" s="290"/>
      <c r="D869" s="224"/>
      <c r="E869" s="402"/>
      <c r="F869" s="256"/>
      <c r="G869" s="95"/>
      <c r="H869" s="318"/>
      <c r="I869" s="95"/>
      <c r="J869" s="241"/>
      <c r="K869" s="243"/>
      <c r="L869" s="199"/>
      <c r="M869" s="186"/>
      <c r="N869" s="186"/>
      <c r="O869" s="186"/>
      <c r="P869" s="186"/>
    </row>
    <row r="870" spans="1:16" s="92" customFormat="1" ht="15.75" customHeight="1">
      <c r="A870" s="195"/>
      <c r="B870" s="219"/>
      <c r="C870" s="290"/>
      <c r="D870" s="211"/>
      <c r="E870" s="315"/>
      <c r="F870" s="256"/>
      <c r="G870" s="95"/>
      <c r="H870" s="318"/>
      <c r="I870" s="84"/>
      <c r="J870" s="241"/>
      <c r="K870" s="243"/>
      <c r="L870" s="199"/>
      <c r="M870" s="186"/>
      <c r="N870" s="186"/>
      <c r="O870" s="186"/>
      <c r="P870" s="186"/>
    </row>
    <row r="871" spans="1:16" s="92" customFormat="1" ht="15.75" customHeight="1">
      <c r="A871" s="308"/>
      <c r="B871" s="212"/>
      <c r="C871" s="290"/>
      <c r="D871" s="213"/>
      <c r="E871" s="214"/>
      <c r="F871" s="256"/>
      <c r="G871" s="274"/>
      <c r="H871" s="318"/>
      <c r="I871" s="84"/>
      <c r="J871" s="241"/>
      <c r="K871" s="243"/>
      <c r="L871" s="199"/>
      <c r="M871" s="186"/>
      <c r="N871" s="186"/>
      <c r="O871" s="186"/>
      <c r="P871" s="186"/>
    </row>
    <row r="872" spans="1:16" s="92" customFormat="1" ht="15.75" customHeight="1">
      <c r="A872" s="195"/>
      <c r="B872" s="42"/>
      <c r="C872" s="290"/>
      <c r="D872" s="41"/>
      <c r="E872" s="293"/>
      <c r="F872" s="256"/>
      <c r="G872" s="244"/>
      <c r="H872" s="198"/>
      <c r="I872" s="38"/>
      <c r="J872" s="241"/>
      <c r="K872" s="243"/>
      <c r="L872" s="199"/>
      <c r="M872" s="186"/>
      <c r="N872" s="186"/>
      <c r="O872" s="186"/>
      <c r="P872" s="186"/>
    </row>
    <row r="873" spans="1:16" s="92" customFormat="1" ht="15.75" customHeight="1">
      <c r="A873" s="195"/>
      <c r="B873" s="219"/>
      <c r="C873" s="290"/>
      <c r="D873" s="211"/>
      <c r="E873" s="237"/>
      <c r="F873" s="256"/>
      <c r="G873" s="217"/>
      <c r="H873" s="197"/>
      <c r="I873" s="217"/>
      <c r="J873" s="241"/>
      <c r="K873" s="243"/>
      <c r="L873" s="199"/>
      <c r="M873" s="186"/>
      <c r="N873" s="186"/>
      <c r="O873" s="186"/>
      <c r="P873" s="186"/>
    </row>
    <row r="874" spans="1:16" s="92" customFormat="1" ht="15.75" customHeight="1">
      <c r="A874" s="195"/>
      <c r="B874" s="219"/>
      <c r="C874" s="290"/>
      <c r="D874" s="211"/>
      <c r="E874" s="404"/>
      <c r="F874" s="256"/>
      <c r="G874" s="95"/>
      <c r="H874" s="197"/>
      <c r="I874" s="95"/>
      <c r="J874" s="241"/>
      <c r="K874" s="243"/>
      <c r="L874" s="199"/>
      <c r="M874" s="186"/>
      <c r="N874" s="186"/>
      <c r="O874" s="186"/>
      <c r="P874" s="186"/>
    </row>
    <row r="875" spans="1:16" s="92" customFormat="1" ht="15.75" customHeight="1">
      <c r="A875" s="195"/>
      <c r="B875" s="281"/>
      <c r="C875" s="290"/>
      <c r="D875" s="298"/>
      <c r="E875" s="236"/>
      <c r="F875" s="256"/>
      <c r="G875" s="81"/>
      <c r="H875" s="207"/>
      <c r="I875" s="38"/>
      <c r="J875" s="241"/>
      <c r="K875" s="243"/>
      <c r="L875" s="199"/>
      <c r="M875" s="186"/>
      <c r="N875" s="186"/>
      <c r="O875" s="186"/>
      <c r="P875" s="186"/>
    </row>
    <row r="876" spans="1:16" s="92" customFormat="1" ht="15.75" customHeight="1">
      <c r="A876" s="195"/>
      <c r="B876" s="219"/>
      <c r="C876" s="290"/>
      <c r="D876" s="211"/>
      <c r="E876" s="317"/>
      <c r="F876" s="256"/>
      <c r="G876" s="217"/>
      <c r="H876" s="265"/>
      <c r="I876" s="217"/>
      <c r="J876" s="241"/>
      <c r="K876" s="243"/>
      <c r="L876" s="199"/>
      <c r="M876" s="186"/>
      <c r="N876" s="186"/>
      <c r="O876" s="186"/>
      <c r="P876" s="186"/>
    </row>
    <row r="877" spans="1:16" s="92" customFormat="1" ht="15.75" customHeight="1">
      <c r="A877" s="195"/>
      <c r="B877" s="219"/>
      <c r="C877" s="290"/>
      <c r="D877" s="211"/>
      <c r="E877" s="405"/>
      <c r="F877" s="256"/>
      <c r="G877" s="217"/>
      <c r="H877" s="197"/>
      <c r="I877" s="177"/>
      <c r="J877" s="241"/>
      <c r="K877" s="243"/>
      <c r="L877" s="199"/>
      <c r="M877" s="186"/>
      <c r="N877" s="186"/>
      <c r="O877" s="186"/>
      <c r="P877" s="186"/>
    </row>
    <row r="878" spans="1:16" s="92" customFormat="1" ht="15.75" customHeight="1">
      <c r="A878" s="195"/>
      <c r="B878" s="219"/>
      <c r="C878" s="290"/>
      <c r="D878" s="211"/>
      <c r="E878" s="406"/>
      <c r="F878" s="256"/>
      <c r="G878" s="217"/>
      <c r="H878" s="318"/>
      <c r="I878" s="81"/>
      <c r="J878" s="241"/>
      <c r="K878" s="243"/>
      <c r="L878" s="199"/>
      <c r="M878" s="186"/>
      <c r="N878" s="186"/>
      <c r="O878" s="186"/>
      <c r="P878" s="186"/>
    </row>
    <row r="879" spans="1:16" s="92" customFormat="1" ht="15.75" customHeight="1">
      <c r="A879" s="195"/>
      <c r="B879" s="219"/>
      <c r="C879" s="290"/>
      <c r="D879" s="211"/>
      <c r="E879" s="400"/>
      <c r="F879" s="256"/>
      <c r="G879" s="220"/>
      <c r="H879" s="292"/>
      <c r="I879" s="38"/>
      <c r="J879" s="241"/>
      <c r="K879" s="243"/>
      <c r="L879" s="199"/>
      <c r="M879" s="186"/>
      <c r="N879" s="186"/>
      <c r="O879" s="186"/>
      <c r="P879" s="186"/>
    </row>
    <row r="880" spans="1:16" s="92" customFormat="1" ht="15.75" customHeight="1">
      <c r="A880" s="195"/>
      <c r="B880" s="219"/>
      <c r="C880" s="290"/>
      <c r="D880" s="296"/>
      <c r="E880" s="401"/>
      <c r="F880" s="256"/>
      <c r="G880" s="297"/>
      <c r="H880" s="318"/>
      <c r="I880" s="38"/>
      <c r="J880" s="241"/>
      <c r="K880" s="243"/>
      <c r="L880" s="199"/>
      <c r="M880" s="186"/>
      <c r="N880" s="186"/>
      <c r="O880" s="186"/>
      <c r="P880" s="186"/>
    </row>
    <row r="881" spans="1:16" s="92" customFormat="1" ht="15.75" customHeight="1">
      <c r="A881" s="195"/>
      <c r="B881" s="219"/>
      <c r="C881" s="290"/>
      <c r="D881" s="211"/>
      <c r="E881" s="400"/>
      <c r="F881" s="256"/>
      <c r="G881" s="217"/>
      <c r="H881" s="292"/>
      <c r="I881" s="38"/>
      <c r="J881" s="241"/>
      <c r="K881" s="243"/>
      <c r="L881" s="199"/>
      <c r="M881" s="186"/>
      <c r="N881" s="186"/>
      <c r="O881" s="186"/>
      <c r="P881" s="186"/>
    </row>
    <row r="882" spans="1:16" s="92" customFormat="1" ht="15.75" customHeight="1">
      <c r="A882" s="195"/>
      <c r="B882" s="219"/>
      <c r="C882" s="290"/>
      <c r="D882" s="211"/>
      <c r="E882" s="400"/>
      <c r="F882" s="256"/>
      <c r="G882" s="217"/>
      <c r="H882" s="292"/>
      <c r="I882" s="38"/>
      <c r="J882" s="241"/>
      <c r="K882" s="243"/>
      <c r="L882" s="199"/>
      <c r="M882" s="186"/>
      <c r="N882" s="186"/>
      <c r="O882" s="186"/>
      <c r="P882" s="186"/>
    </row>
    <row r="883" spans="1:16" s="92" customFormat="1" ht="15.75" customHeight="1">
      <c r="A883" s="195"/>
      <c r="B883" s="219"/>
      <c r="C883" s="290"/>
      <c r="D883" s="190"/>
      <c r="E883" s="399"/>
      <c r="F883" s="256"/>
      <c r="G883" s="95"/>
      <c r="H883" s="88"/>
      <c r="I883" s="84"/>
      <c r="J883" s="241"/>
      <c r="K883" s="243"/>
      <c r="L883" s="199"/>
      <c r="M883" s="186"/>
      <c r="N883" s="186"/>
      <c r="O883" s="186"/>
      <c r="P883" s="186"/>
    </row>
    <row r="884" spans="1:16" s="92" customFormat="1" ht="15.75" customHeight="1">
      <c r="A884" s="195"/>
      <c r="B884" s="219"/>
      <c r="C884" s="290"/>
      <c r="D884" s="190"/>
      <c r="E884" s="399"/>
      <c r="F884" s="256"/>
      <c r="G884" s="95"/>
      <c r="H884" s="88"/>
      <c r="I884" s="84"/>
      <c r="J884" s="241"/>
      <c r="K884" s="243"/>
      <c r="L884" s="199"/>
      <c r="M884" s="186"/>
      <c r="N884" s="186"/>
      <c r="O884" s="186"/>
      <c r="P884" s="186"/>
    </row>
    <row r="885" spans="1:16" s="92" customFormat="1" ht="15.75" customHeight="1">
      <c r="A885" s="195"/>
      <c r="B885" s="174"/>
      <c r="C885" s="290"/>
      <c r="D885" s="224"/>
      <c r="E885" s="402"/>
      <c r="F885" s="256"/>
      <c r="G885" s="95"/>
      <c r="H885" s="318"/>
      <c r="I885" s="95"/>
      <c r="J885" s="241"/>
      <c r="K885" s="243"/>
      <c r="L885" s="199"/>
      <c r="M885" s="186"/>
      <c r="N885" s="186"/>
      <c r="O885" s="186"/>
      <c r="P885" s="186"/>
    </row>
    <row r="886" spans="1:16" s="92" customFormat="1" ht="15.75" customHeight="1">
      <c r="A886" s="195"/>
      <c r="B886" s="174"/>
      <c r="C886" s="290"/>
      <c r="D886" s="224"/>
      <c r="E886" s="402"/>
      <c r="F886" s="256"/>
      <c r="G886" s="95"/>
      <c r="H886" s="207"/>
      <c r="I886" s="95"/>
      <c r="J886" s="241"/>
      <c r="K886" s="243"/>
      <c r="L886" s="199"/>
      <c r="M886" s="186"/>
      <c r="N886" s="186"/>
      <c r="O886" s="186"/>
      <c r="P886" s="186"/>
    </row>
    <row r="887" spans="1:16" s="92" customFormat="1" ht="15.75" customHeight="1">
      <c r="A887" s="195"/>
      <c r="B887" s="215"/>
      <c r="C887" s="290"/>
      <c r="D887" s="211"/>
      <c r="E887" s="315"/>
      <c r="F887" s="256"/>
      <c r="G887" s="95"/>
      <c r="H887" s="318"/>
      <c r="I887" s="84"/>
      <c r="J887" s="241"/>
      <c r="K887" s="243"/>
      <c r="L887" s="199"/>
      <c r="M887" s="186"/>
      <c r="N887" s="186"/>
      <c r="O887" s="186"/>
      <c r="P887" s="186"/>
    </row>
    <row r="888" spans="1:16" s="92" customFormat="1" ht="15.75" customHeight="1">
      <c r="A888" s="308"/>
      <c r="B888" s="212"/>
      <c r="C888" s="290"/>
      <c r="D888" s="213"/>
      <c r="E888" s="214"/>
      <c r="F888" s="256"/>
      <c r="G888" s="274"/>
      <c r="H888" s="318"/>
      <c r="I888" s="84"/>
      <c r="J888" s="241"/>
      <c r="K888" s="243"/>
      <c r="L888" s="199"/>
      <c r="M888" s="186"/>
      <c r="N888" s="186"/>
      <c r="O888" s="186"/>
      <c r="P888" s="186"/>
    </row>
    <row r="889" spans="1:16" s="92" customFormat="1" ht="15.75" customHeight="1">
      <c r="A889" s="195"/>
      <c r="B889" s="179"/>
      <c r="C889" s="290"/>
      <c r="D889" s="41"/>
      <c r="E889" s="293"/>
      <c r="F889" s="256"/>
      <c r="G889" s="244"/>
      <c r="H889" s="198"/>
      <c r="I889" s="38"/>
      <c r="J889" s="241"/>
      <c r="K889" s="243"/>
      <c r="L889" s="199"/>
      <c r="M889" s="186"/>
      <c r="N889" s="186"/>
      <c r="O889" s="186"/>
      <c r="P889" s="186"/>
    </row>
    <row r="890" spans="1:16" s="92" customFormat="1" ht="15.75" customHeight="1">
      <c r="A890" s="195"/>
      <c r="B890" s="219"/>
      <c r="C890" s="290"/>
      <c r="D890" s="211"/>
      <c r="E890" s="237"/>
      <c r="F890" s="256"/>
      <c r="G890" s="217"/>
      <c r="H890" s="318"/>
      <c r="I890" s="217"/>
      <c r="J890" s="241"/>
      <c r="K890" s="243"/>
      <c r="L890" s="199"/>
      <c r="M890" s="186"/>
      <c r="N890" s="186"/>
      <c r="O890" s="186"/>
      <c r="P890" s="186"/>
    </row>
    <row r="891" spans="1:16" s="92" customFormat="1" ht="15.75" customHeight="1">
      <c r="A891" s="195"/>
      <c r="B891" s="219"/>
      <c r="C891" s="290"/>
      <c r="D891" s="211"/>
      <c r="E891" s="404"/>
      <c r="F891" s="256"/>
      <c r="G891" s="95"/>
      <c r="H891" s="197"/>
      <c r="I891" s="95"/>
      <c r="J891" s="241"/>
      <c r="K891" s="243"/>
      <c r="L891" s="199"/>
      <c r="M891" s="186"/>
      <c r="N891" s="186"/>
      <c r="O891" s="186"/>
      <c r="P891" s="186"/>
    </row>
    <row r="892" spans="1:16" s="92" customFormat="1" ht="15.75" customHeight="1">
      <c r="A892" s="195"/>
      <c r="B892" s="281"/>
      <c r="C892" s="290"/>
      <c r="D892" s="298"/>
      <c r="E892" s="236"/>
      <c r="F892" s="256"/>
      <c r="G892" s="81"/>
      <c r="H892" s="207"/>
      <c r="I892" s="38"/>
      <c r="J892" s="241"/>
      <c r="K892" s="243"/>
      <c r="L892" s="199"/>
      <c r="M892" s="186"/>
      <c r="N892" s="186"/>
      <c r="O892" s="186"/>
      <c r="P892" s="186"/>
    </row>
    <row r="893" spans="1:16" s="92" customFormat="1" ht="15.75" customHeight="1">
      <c r="A893" s="195"/>
      <c r="B893" s="219"/>
      <c r="C893" s="290"/>
      <c r="D893" s="211"/>
      <c r="E893" s="237"/>
      <c r="F893" s="256"/>
      <c r="G893" s="217"/>
      <c r="H893" s="197"/>
      <c r="I893" s="217"/>
      <c r="J893" s="241"/>
      <c r="K893" s="243"/>
      <c r="L893" s="199"/>
      <c r="M893" s="186"/>
      <c r="N893" s="186"/>
      <c r="O893" s="186"/>
      <c r="P893" s="186"/>
    </row>
    <row r="894" spans="1:16" s="92" customFormat="1" ht="15.75" customHeight="1">
      <c r="A894" s="195"/>
      <c r="B894" s="219"/>
      <c r="C894" s="290"/>
      <c r="D894" s="211"/>
      <c r="E894" s="400"/>
      <c r="F894" s="256"/>
      <c r="G894" s="217"/>
      <c r="H894" s="318"/>
      <c r="I894" s="81"/>
      <c r="J894" s="241"/>
      <c r="K894" s="243"/>
      <c r="L894" s="199"/>
      <c r="M894" s="186"/>
      <c r="N894" s="186"/>
      <c r="O894" s="186"/>
      <c r="P894" s="186"/>
    </row>
    <row r="895" spans="1:16" s="92" customFormat="1" ht="15.75" customHeight="1">
      <c r="A895" s="195"/>
      <c r="B895" s="219"/>
      <c r="C895" s="290"/>
      <c r="D895" s="211"/>
      <c r="E895" s="400"/>
      <c r="F895" s="256"/>
      <c r="G895" s="217"/>
      <c r="H895" s="292"/>
      <c r="I895" s="38"/>
      <c r="J895" s="241"/>
      <c r="K895" s="243"/>
      <c r="L895" s="199"/>
      <c r="M895" s="186"/>
      <c r="N895" s="186"/>
      <c r="O895" s="186"/>
      <c r="P895" s="186"/>
    </row>
    <row r="896" spans="1:16" s="92" customFormat="1" ht="15.75" customHeight="1">
      <c r="A896" s="195"/>
      <c r="B896" s="219"/>
      <c r="C896" s="290"/>
      <c r="D896" s="296"/>
      <c r="E896" s="401"/>
      <c r="F896" s="256"/>
      <c r="G896" s="297"/>
      <c r="H896" s="318"/>
      <c r="I896" s="38"/>
      <c r="J896" s="241"/>
      <c r="K896" s="243"/>
      <c r="L896" s="199"/>
      <c r="M896" s="186"/>
      <c r="N896" s="186"/>
      <c r="O896" s="186"/>
      <c r="P896" s="186"/>
    </row>
    <row r="897" spans="1:16" s="92" customFormat="1" ht="15.75" customHeight="1">
      <c r="A897" s="195"/>
      <c r="B897" s="219"/>
      <c r="C897" s="290"/>
      <c r="D897" s="211"/>
      <c r="E897" s="400"/>
      <c r="F897" s="256"/>
      <c r="G897" s="217"/>
      <c r="H897" s="292"/>
      <c r="I897" s="38"/>
      <c r="J897" s="241"/>
      <c r="K897" s="243"/>
      <c r="L897" s="199"/>
      <c r="M897" s="186"/>
      <c r="N897" s="186"/>
      <c r="O897" s="186"/>
      <c r="P897" s="186"/>
    </row>
    <row r="898" spans="1:16" s="92" customFormat="1" ht="15.75" customHeight="1">
      <c r="A898" s="195"/>
      <c r="B898" s="219"/>
      <c r="C898" s="290"/>
      <c r="D898" s="211"/>
      <c r="E898" s="400"/>
      <c r="F898" s="256"/>
      <c r="G898" s="217"/>
      <c r="H898" s="292"/>
      <c r="I898" s="38"/>
      <c r="J898" s="241"/>
      <c r="K898" s="243"/>
      <c r="L898" s="199"/>
      <c r="M898" s="186"/>
      <c r="N898" s="186"/>
      <c r="O898" s="186"/>
      <c r="P898" s="186"/>
    </row>
    <row r="899" spans="1:16" s="92" customFormat="1" ht="15.75" customHeight="1">
      <c r="A899" s="195"/>
      <c r="B899" s="219"/>
      <c r="C899" s="290"/>
      <c r="D899" s="41"/>
      <c r="E899" s="399"/>
      <c r="F899" s="256"/>
      <c r="G899" s="95"/>
      <c r="H899" s="88"/>
      <c r="I899" s="84"/>
      <c r="J899" s="241"/>
      <c r="K899" s="243"/>
      <c r="L899" s="199"/>
      <c r="M899" s="186"/>
      <c r="N899" s="186"/>
      <c r="O899" s="186"/>
      <c r="P899" s="186"/>
    </row>
    <row r="900" spans="1:16" s="92" customFormat="1" ht="15.75" customHeight="1">
      <c r="A900" s="195"/>
      <c r="B900" s="215"/>
      <c r="C900" s="239"/>
      <c r="D900" s="200"/>
      <c r="E900" s="231"/>
      <c r="F900" s="256"/>
      <c r="G900" s="177"/>
      <c r="H900" s="197"/>
      <c r="I900" s="90"/>
      <c r="J900" s="241"/>
      <c r="K900" s="243"/>
      <c r="L900" s="199"/>
      <c r="M900" s="186"/>
      <c r="N900" s="186"/>
      <c r="O900" s="186"/>
      <c r="P900" s="186"/>
    </row>
    <row r="901" spans="1:16" s="92" customFormat="1" ht="15.75" customHeight="1">
      <c r="A901" s="195"/>
      <c r="B901" s="219"/>
      <c r="C901" s="290"/>
      <c r="D901" s="41"/>
      <c r="E901" s="316"/>
      <c r="F901" s="256"/>
      <c r="G901" s="81"/>
      <c r="H901" s="88"/>
      <c r="I901" s="84"/>
      <c r="J901" s="241"/>
      <c r="K901" s="243"/>
      <c r="L901" s="199"/>
      <c r="M901" s="186"/>
      <c r="N901" s="186"/>
      <c r="O901" s="186"/>
      <c r="P901" s="186"/>
    </row>
    <row r="902" spans="1:16" s="92" customFormat="1" ht="15.75" customHeight="1">
      <c r="A902" s="195"/>
      <c r="B902" s="219"/>
      <c r="C902" s="290"/>
      <c r="D902" s="211"/>
      <c r="E902" s="315"/>
      <c r="F902" s="256"/>
      <c r="G902" s="95"/>
      <c r="H902" s="318"/>
      <c r="I902" s="84"/>
      <c r="J902" s="241"/>
      <c r="K902" s="243"/>
      <c r="L902" s="199"/>
      <c r="M902" s="186"/>
      <c r="N902" s="186"/>
      <c r="O902" s="186"/>
      <c r="P902" s="186"/>
    </row>
    <row r="903" spans="1:16" s="92" customFormat="1" ht="15.75" customHeight="1">
      <c r="A903" s="195"/>
      <c r="B903" s="42"/>
      <c r="C903" s="290"/>
      <c r="D903" s="41"/>
      <c r="E903" s="293"/>
      <c r="F903" s="256"/>
      <c r="G903" s="244"/>
      <c r="H903" s="198"/>
      <c r="I903" s="38"/>
      <c r="J903" s="241"/>
      <c r="K903" s="243"/>
      <c r="L903" s="199"/>
      <c r="M903" s="186"/>
      <c r="N903" s="186"/>
      <c r="O903" s="186"/>
      <c r="P903" s="186"/>
    </row>
    <row r="904" spans="1:16" s="92" customFormat="1" ht="15.75" customHeight="1">
      <c r="A904" s="195"/>
      <c r="B904" s="219"/>
      <c r="C904" s="290"/>
      <c r="D904" s="211"/>
      <c r="E904" s="237"/>
      <c r="F904" s="256"/>
      <c r="G904" s="217"/>
      <c r="H904" s="197"/>
      <c r="I904" s="217"/>
      <c r="J904" s="241"/>
      <c r="K904" s="243"/>
      <c r="L904" s="199"/>
      <c r="M904" s="186"/>
      <c r="N904" s="186"/>
      <c r="O904" s="186"/>
      <c r="P904" s="186"/>
    </row>
    <row r="905" spans="1:16" s="92" customFormat="1" ht="15.75" customHeight="1">
      <c r="A905" s="195"/>
      <c r="B905" s="219"/>
      <c r="C905" s="290"/>
      <c r="D905" s="211"/>
      <c r="E905" s="237"/>
      <c r="F905" s="256"/>
      <c r="G905" s="217"/>
      <c r="H905" s="178"/>
      <c r="I905" s="217"/>
      <c r="J905" s="241"/>
      <c r="K905" s="243"/>
      <c r="L905" s="199"/>
      <c r="M905" s="186"/>
      <c r="N905" s="186"/>
      <c r="O905" s="186"/>
      <c r="P905" s="186"/>
    </row>
    <row r="906" spans="1:16" s="92" customFormat="1" ht="15.75" customHeight="1">
      <c r="A906" s="195"/>
      <c r="B906" s="219"/>
      <c r="C906" s="290"/>
      <c r="D906" s="211"/>
      <c r="E906" s="237"/>
      <c r="F906" s="256"/>
      <c r="G906" s="217"/>
      <c r="H906" s="318"/>
      <c r="I906" s="217"/>
      <c r="J906" s="241"/>
      <c r="K906" s="243"/>
      <c r="L906" s="199"/>
      <c r="M906" s="186"/>
      <c r="N906" s="186"/>
      <c r="O906" s="186"/>
      <c r="P906" s="186"/>
    </row>
    <row r="907" spans="1:16" s="92" customFormat="1" ht="15.75" customHeight="1">
      <c r="A907" s="195"/>
      <c r="B907" s="219"/>
      <c r="C907" s="290"/>
      <c r="D907" s="211"/>
      <c r="E907" s="237"/>
      <c r="F907" s="256"/>
      <c r="G907" s="217"/>
      <c r="H907" s="258"/>
      <c r="I907" s="217"/>
      <c r="J907" s="241"/>
      <c r="K907" s="243"/>
      <c r="L907" s="199"/>
      <c r="M907" s="186"/>
      <c r="N907" s="186"/>
      <c r="O907" s="186"/>
      <c r="P907" s="186"/>
    </row>
    <row r="908" spans="1:16" s="92" customFormat="1" ht="15.75" customHeight="1">
      <c r="A908" s="195"/>
      <c r="B908" s="219"/>
      <c r="C908" s="290"/>
      <c r="D908" s="211"/>
      <c r="E908" s="237"/>
      <c r="F908" s="256"/>
      <c r="G908" s="217"/>
      <c r="H908" s="197"/>
      <c r="I908" s="217"/>
      <c r="J908" s="241"/>
      <c r="K908" s="243"/>
      <c r="L908" s="199"/>
      <c r="M908" s="186"/>
      <c r="N908" s="186"/>
      <c r="O908" s="186"/>
      <c r="P908" s="186"/>
    </row>
    <row r="909" spans="1:16" s="92" customFormat="1" ht="15.75" customHeight="1">
      <c r="A909" s="195"/>
      <c r="B909" s="219"/>
      <c r="C909" s="290"/>
      <c r="D909" s="211"/>
      <c r="E909" s="404"/>
      <c r="F909" s="256"/>
      <c r="G909" s="95"/>
      <c r="H909" s="320"/>
      <c r="I909" s="95"/>
      <c r="J909" s="241"/>
      <c r="K909" s="243"/>
      <c r="L909" s="199"/>
      <c r="M909" s="186"/>
      <c r="N909" s="186"/>
      <c r="O909" s="186"/>
      <c r="P909" s="186"/>
    </row>
    <row r="910" spans="1:16" s="92" customFormat="1" ht="15.75" customHeight="1">
      <c r="A910" s="195"/>
      <c r="B910" s="281"/>
      <c r="C910" s="290"/>
      <c r="D910" s="298"/>
      <c r="E910" s="236"/>
      <c r="F910" s="256"/>
      <c r="G910" s="81"/>
      <c r="H910" s="207"/>
      <c r="I910" s="38"/>
      <c r="J910" s="241"/>
      <c r="K910" s="243"/>
      <c r="L910" s="199"/>
      <c r="M910" s="186"/>
      <c r="N910" s="186"/>
      <c r="O910" s="186"/>
      <c r="P910" s="186"/>
    </row>
    <row r="911" spans="1:16" s="92" customFormat="1" ht="15.75" customHeight="1">
      <c r="A911" s="195"/>
      <c r="B911" s="219"/>
      <c r="C911" s="290"/>
      <c r="D911" s="211"/>
      <c r="E911" s="237"/>
      <c r="F911" s="256"/>
      <c r="G911" s="217"/>
      <c r="H911" s="197"/>
      <c r="I911" s="217"/>
      <c r="J911" s="241"/>
      <c r="K911" s="243"/>
      <c r="L911" s="199"/>
      <c r="M911" s="186"/>
      <c r="N911" s="186"/>
      <c r="O911" s="186"/>
      <c r="P911" s="186"/>
    </row>
    <row r="912" spans="1:16" s="92" customFormat="1" ht="15.75" customHeight="1">
      <c r="A912" s="195"/>
      <c r="B912" s="219"/>
      <c r="C912" s="290"/>
      <c r="D912" s="211"/>
      <c r="E912" s="400"/>
      <c r="F912" s="256"/>
      <c r="G912" s="217"/>
      <c r="H912" s="318"/>
      <c r="I912" s="81"/>
      <c r="J912" s="241"/>
      <c r="K912" s="243"/>
      <c r="L912" s="199"/>
      <c r="M912" s="186"/>
      <c r="N912" s="186"/>
      <c r="O912" s="186"/>
      <c r="P912" s="186"/>
    </row>
    <row r="913" spans="1:16" s="92" customFormat="1" ht="15.75" customHeight="1">
      <c r="A913" s="195"/>
      <c r="B913" s="219"/>
      <c r="C913" s="290"/>
      <c r="D913" s="211"/>
      <c r="E913" s="400"/>
      <c r="F913" s="256"/>
      <c r="G913" s="217"/>
      <c r="H913" s="292"/>
      <c r="I913" s="38"/>
      <c r="J913" s="241"/>
      <c r="K913" s="243"/>
      <c r="L913" s="199"/>
      <c r="M913" s="186"/>
      <c r="N913" s="186"/>
      <c r="O913" s="186"/>
      <c r="P913" s="186"/>
    </row>
    <row r="914" spans="1:16" s="92" customFormat="1" ht="15.75" customHeight="1">
      <c r="A914" s="195"/>
      <c r="B914" s="219"/>
      <c r="C914" s="290"/>
      <c r="D914" s="296"/>
      <c r="E914" s="401"/>
      <c r="F914" s="256"/>
      <c r="G914" s="297"/>
      <c r="H914" s="318"/>
      <c r="I914" s="38"/>
      <c r="J914" s="241"/>
      <c r="K914" s="243"/>
      <c r="L914" s="199"/>
      <c r="M914" s="186"/>
      <c r="N914" s="186"/>
      <c r="O914" s="186"/>
      <c r="P914" s="186"/>
    </row>
    <row r="915" spans="1:16" s="92" customFormat="1" ht="15.75" customHeight="1">
      <c r="A915" s="195"/>
      <c r="B915" s="219"/>
      <c r="C915" s="290"/>
      <c r="D915" s="211"/>
      <c r="E915" s="400"/>
      <c r="F915" s="256"/>
      <c r="G915" s="217"/>
      <c r="H915" s="292"/>
      <c r="I915" s="38"/>
      <c r="J915" s="241"/>
      <c r="K915" s="243"/>
      <c r="L915" s="199"/>
      <c r="M915" s="186"/>
      <c r="N915" s="186"/>
      <c r="O915" s="186"/>
      <c r="P915" s="186"/>
    </row>
    <row r="916" spans="1:16" s="92" customFormat="1" ht="15.75" customHeight="1">
      <c r="A916" s="195"/>
      <c r="B916" s="219"/>
      <c r="C916" s="290"/>
      <c r="D916" s="211"/>
      <c r="E916" s="400"/>
      <c r="F916" s="256"/>
      <c r="G916" s="217"/>
      <c r="H916" s="292"/>
      <c r="I916" s="38"/>
      <c r="J916" s="241"/>
      <c r="K916" s="243"/>
      <c r="L916" s="199"/>
      <c r="M916" s="186"/>
      <c r="N916" s="186"/>
      <c r="O916" s="186"/>
      <c r="P916" s="186"/>
    </row>
    <row r="917" spans="1:16" s="92" customFormat="1" ht="15.75" customHeight="1">
      <c r="A917" s="195"/>
      <c r="B917" s="219"/>
      <c r="C917" s="290"/>
      <c r="D917" s="41"/>
      <c r="E917" s="316"/>
      <c r="F917" s="256"/>
      <c r="G917" s="81"/>
      <c r="H917" s="88"/>
      <c r="I917" s="84"/>
      <c r="J917" s="241"/>
      <c r="K917" s="243"/>
      <c r="L917" s="199"/>
      <c r="M917" s="186"/>
      <c r="N917" s="186"/>
      <c r="O917" s="186"/>
      <c r="P917" s="186"/>
    </row>
    <row r="918" spans="1:16" ht="15.75" customHeight="1">
      <c r="A918" s="195"/>
      <c r="B918" s="215"/>
      <c r="C918" s="239"/>
      <c r="D918" s="216"/>
      <c r="E918" s="407"/>
      <c r="F918" s="256"/>
      <c r="G918" s="177"/>
      <c r="I918" s="90"/>
      <c r="J918" s="241"/>
      <c r="K918" s="243"/>
      <c r="L918" s="199"/>
    </row>
    <row r="919" spans="1:16" s="92" customFormat="1" ht="15.75" customHeight="1">
      <c r="A919" s="195"/>
      <c r="B919" s="219"/>
      <c r="C919" s="290"/>
      <c r="D919" s="211"/>
      <c r="E919" s="315"/>
      <c r="F919" s="256"/>
      <c r="G919" s="95"/>
      <c r="H919" s="321"/>
      <c r="I919" s="84"/>
      <c r="J919" s="241"/>
      <c r="K919" s="243"/>
      <c r="L919" s="199"/>
      <c r="M919" s="186"/>
      <c r="N919" s="186"/>
      <c r="O919" s="186"/>
      <c r="P919" s="186"/>
    </row>
    <row r="920" spans="1:16" s="92" customFormat="1" ht="15.75" customHeight="1">
      <c r="A920" s="195"/>
      <c r="B920" s="219"/>
      <c r="C920" s="290"/>
      <c r="D920" s="211"/>
      <c r="E920" s="315"/>
      <c r="F920" s="256"/>
      <c r="G920" s="95"/>
      <c r="H920" s="318"/>
      <c r="I920" s="84"/>
      <c r="J920" s="241"/>
      <c r="K920" s="243"/>
      <c r="L920" s="199"/>
      <c r="M920" s="186"/>
      <c r="N920" s="186"/>
      <c r="O920" s="186"/>
      <c r="P920" s="186"/>
    </row>
    <row r="921" spans="1:16" s="92" customFormat="1" ht="15.75" customHeight="1">
      <c r="A921" s="195"/>
      <c r="B921" s="179"/>
      <c r="C921" s="290"/>
      <c r="D921" s="41"/>
      <c r="E921" s="231"/>
      <c r="F921" s="256"/>
      <c r="G921" s="244"/>
      <c r="H921" s="198"/>
      <c r="I921" s="38"/>
      <c r="J921" s="241"/>
      <c r="K921" s="243"/>
      <c r="L921" s="199"/>
      <c r="M921" s="186"/>
      <c r="N921" s="186"/>
      <c r="O921" s="186"/>
      <c r="P921" s="186"/>
    </row>
    <row r="922" spans="1:16" s="92" customFormat="1" ht="15.75" customHeight="1">
      <c r="A922" s="195"/>
      <c r="B922" s="42"/>
      <c r="C922" s="290"/>
      <c r="D922" s="216"/>
      <c r="E922" s="231"/>
      <c r="F922" s="256"/>
      <c r="G922" s="244"/>
      <c r="H922" s="198"/>
      <c r="I922" s="38"/>
      <c r="J922" s="241"/>
      <c r="K922" s="243"/>
      <c r="L922" s="199"/>
      <c r="M922" s="186"/>
      <c r="N922" s="186"/>
      <c r="O922" s="186"/>
      <c r="P922" s="186"/>
    </row>
    <row r="923" spans="1:16" s="92" customFormat="1" ht="15.75" customHeight="1">
      <c r="A923" s="195"/>
      <c r="B923" s="174"/>
      <c r="C923" s="290"/>
      <c r="D923" s="216"/>
      <c r="E923" s="231"/>
      <c r="F923" s="256"/>
      <c r="G923" s="244"/>
      <c r="H923" s="198"/>
      <c r="I923" s="38"/>
      <c r="J923" s="241"/>
      <c r="K923" s="243"/>
      <c r="L923" s="199"/>
      <c r="M923" s="186"/>
      <c r="N923" s="186"/>
      <c r="O923" s="186"/>
      <c r="P923" s="186"/>
    </row>
    <row r="924" spans="1:16" s="92" customFormat="1" ht="15.75" customHeight="1">
      <c r="A924" s="195"/>
      <c r="B924" s="219"/>
      <c r="C924" s="290"/>
      <c r="D924" s="211"/>
      <c r="E924" s="237"/>
      <c r="F924" s="256"/>
      <c r="G924" s="217"/>
      <c r="H924" s="320"/>
      <c r="I924" s="217"/>
      <c r="J924" s="241"/>
      <c r="K924" s="243"/>
      <c r="L924" s="199"/>
      <c r="M924" s="186"/>
      <c r="N924" s="186"/>
      <c r="O924" s="186"/>
      <c r="P924" s="186"/>
    </row>
    <row r="925" spans="1:16" s="92" customFormat="1" ht="15.75" customHeight="1">
      <c r="A925" s="195"/>
      <c r="B925" s="219"/>
      <c r="C925" s="290"/>
      <c r="D925" s="211"/>
      <c r="E925" s="237"/>
      <c r="F925" s="256"/>
      <c r="G925" s="217"/>
      <c r="H925" s="318"/>
      <c r="I925" s="217"/>
      <c r="J925" s="241"/>
      <c r="K925" s="243"/>
      <c r="L925" s="199"/>
      <c r="M925" s="186"/>
      <c r="N925" s="186"/>
      <c r="O925" s="186"/>
      <c r="P925" s="186"/>
    </row>
    <row r="926" spans="1:16" s="92" customFormat="1" ht="15.75" customHeight="1">
      <c r="A926" s="195"/>
      <c r="B926" s="219"/>
      <c r="C926" s="290"/>
      <c r="D926" s="211"/>
      <c r="E926" s="237"/>
      <c r="F926" s="256"/>
      <c r="G926" s="217"/>
      <c r="H926" s="321"/>
      <c r="I926" s="217"/>
      <c r="J926" s="241"/>
      <c r="K926" s="243"/>
      <c r="L926" s="199"/>
      <c r="M926" s="186"/>
      <c r="N926" s="186"/>
      <c r="O926" s="186"/>
      <c r="P926" s="186"/>
    </row>
    <row r="927" spans="1:16" s="92" customFormat="1" ht="15.75" customHeight="1">
      <c r="A927" s="195"/>
      <c r="B927" s="219"/>
      <c r="C927" s="290"/>
      <c r="D927" s="211"/>
      <c r="E927" s="237"/>
      <c r="F927" s="256"/>
      <c r="G927" s="217"/>
      <c r="H927" s="319"/>
      <c r="I927" s="217"/>
      <c r="J927" s="241"/>
      <c r="K927" s="243"/>
      <c r="L927" s="199"/>
      <c r="M927" s="186"/>
      <c r="N927" s="186"/>
      <c r="O927" s="186"/>
      <c r="P927" s="186"/>
    </row>
    <row r="928" spans="1:16" s="92" customFormat="1" ht="15.75" customHeight="1">
      <c r="A928" s="195"/>
      <c r="B928" s="219"/>
      <c r="C928" s="290"/>
      <c r="D928" s="211"/>
      <c r="E928" s="400"/>
      <c r="F928" s="256"/>
      <c r="G928" s="95"/>
      <c r="H928" s="318"/>
      <c r="I928" s="95"/>
      <c r="J928" s="241"/>
      <c r="K928" s="243"/>
      <c r="L928" s="199"/>
      <c r="M928" s="186"/>
      <c r="N928" s="186"/>
      <c r="O928" s="186"/>
      <c r="P928" s="186"/>
    </row>
    <row r="929" spans="1:16" s="92" customFormat="1" ht="15.75" customHeight="1">
      <c r="A929" s="195"/>
      <c r="B929" s="219"/>
      <c r="C929" s="290"/>
      <c r="D929" s="211"/>
      <c r="E929" s="400"/>
      <c r="F929" s="256"/>
      <c r="G929" s="95"/>
      <c r="H929" s="319"/>
      <c r="I929" s="95"/>
      <c r="J929" s="241"/>
      <c r="K929" s="243"/>
      <c r="L929" s="199"/>
      <c r="M929" s="186"/>
      <c r="N929" s="186"/>
      <c r="O929" s="186"/>
      <c r="P929" s="186"/>
    </row>
    <row r="930" spans="1:16" s="92" customFormat="1" ht="15.75" customHeight="1">
      <c r="A930" s="195"/>
      <c r="B930" s="219"/>
      <c r="C930" s="290"/>
      <c r="D930" s="211"/>
      <c r="E930" s="400"/>
      <c r="F930" s="256"/>
      <c r="G930" s="95"/>
      <c r="H930" s="197"/>
      <c r="I930" s="95"/>
      <c r="J930" s="241"/>
      <c r="K930" s="243"/>
      <c r="L930" s="199"/>
      <c r="M930" s="186"/>
      <c r="N930" s="186"/>
      <c r="O930" s="186"/>
      <c r="P930" s="186"/>
    </row>
    <row r="931" spans="1:16" s="92" customFormat="1" ht="15.75" customHeight="1">
      <c r="A931" s="195"/>
      <c r="B931" s="281"/>
      <c r="C931" s="290"/>
      <c r="D931" s="298"/>
      <c r="E931" s="236"/>
      <c r="F931" s="256"/>
      <c r="G931" s="81"/>
      <c r="H931" s="318"/>
      <c r="I931" s="38"/>
      <c r="J931" s="241"/>
      <c r="K931" s="243"/>
      <c r="L931" s="199"/>
      <c r="M931" s="186"/>
      <c r="N931" s="186"/>
      <c r="O931" s="186"/>
      <c r="P931" s="186"/>
    </row>
    <row r="932" spans="1:16" s="92" customFormat="1" ht="15.75" customHeight="1">
      <c r="A932" s="195"/>
      <c r="B932" s="219"/>
      <c r="C932" s="290"/>
      <c r="D932" s="211"/>
      <c r="E932" s="237"/>
      <c r="F932" s="256"/>
      <c r="G932" s="217"/>
      <c r="H932" s="197"/>
      <c r="I932" s="217"/>
      <c r="J932" s="241"/>
      <c r="K932" s="243"/>
      <c r="L932" s="199"/>
      <c r="M932" s="186"/>
      <c r="N932" s="186"/>
      <c r="O932" s="186"/>
      <c r="P932" s="186"/>
    </row>
    <row r="933" spans="1:16" s="92" customFormat="1" ht="15.75" customHeight="1">
      <c r="A933" s="195"/>
      <c r="B933" s="219"/>
      <c r="C933" s="290"/>
      <c r="D933" s="211"/>
      <c r="E933" s="237"/>
      <c r="F933" s="256"/>
      <c r="G933" s="217"/>
      <c r="H933" s="197"/>
      <c r="I933" s="217"/>
      <c r="J933" s="241"/>
      <c r="K933" s="243"/>
      <c r="L933" s="199"/>
      <c r="M933" s="186"/>
      <c r="N933" s="186"/>
      <c r="O933" s="186"/>
      <c r="P933" s="186"/>
    </row>
    <row r="934" spans="1:16" s="92" customFormat="1" ht="15.75" customHeight="1">
      <c r="A934" s="195"/>
      <c r="B934" s="219"/>
      <c r="C934" s="290"/>
      <c r="D934" s="211"/>
      <c r="E934" s="237"/>
      <c r="F934" s="256"/>
      <c r="G934" s="217"/>
      <c r="H934" s="207"/>
      <c r="I934" s="217"/>
      <c r="J934" s="241"/>
      <c r="K934" s="243"/>
      <c r="L934" s="199"/>
      <c r="M934" s="186"/>
      <c r="N934" s="186"/>
      <c r="O934" s="186"/>
      <c r="P934" s="186"/>
    </row>
    <row r="935" spans="1:16" s="92" customFormat="1" ht="15.75" customHeight="1">
      <c r="A935" s="195"/>
      <c r="B935" s="219"/>
      <c r="C935" s="290"/>
      <c r="D935" s="211"/>
      <c r="E935" s="400"/>
      <c r="F935" s="256"/>
      <c r="G935" s="217"/>
      <c r="H935" s="197"/>
      <c r="I935" s="177"/>
      <c r="J935" s="241"/>
      <c r="K935" s="243"/>
      <c r="L935" s="199"/>
      <c r="M935" s="186"/>
      <c r="N935" s="186"/>
      <c r="O935" s="186"/>
      <c r="P935" s="186"/>
    </row>
    <row r="936" spans="1:16" s="92" customFormat="1" ht="15.75" customHeight="1">
      <c r="A936" s="195"/>
      <c r="B936" s="219"/>
      <c r="C936" s="290"/>
      <c r="D936" s="291"/>
      <c r="E936" s="408"/>
      <c r="F936" s="256"/>
      <c r="G936" s="210"/>
      <c r="H936" s="207"/>
      <c r="I936" s="305"/>
      <c r="J936" s="241"/>
      <c r="K936" s="243"/>
      <c r="L936" s="199"/>
      <c r="M936" s="186"/>
      <c r="N936" s="186"/>
      <c r="O936" s="186"/>
      <c r="P936" s="186"/>
    </row>
    <row r="937" spans="1:16" s="92" customFormat="1" ht="15.75" customHeight="1">
      <c r="A937" s="195"/>
      <c r="B937" s="219"/>
      <c r="C937" s="290"/>
      <c r="D937" s="291"/>
      <c r="E937" s="408"/>
      <c r="F937" s="256"/>
      <c r="G937" s="210"/>
      <c r="H937" s="207"/>
      <c r="I937" s="305"/>
      <c r="J937" s="241"/>
      <c r="K937" s="243"/>
      <c r="L937" s="199"/>
      <c r="M937" s="186"/>
      <c r="N937" s="186"/>
      <c r="O937" s="186"/>
      <c r="P937" s="186"/>
    </row>
    <row r="938" spans="1:16" s="92" customFormat="1" ht="15.75" customHeight="1">
      <c r="A938" s="195"/>
      <c r="B938" s="219"/>
      <c r="C938" s="290"/>
      <c r="D938" s="291"/>
      <c r="E938" s="408"/>
      <c r="F938" s="256"/>
      <c r="G938" s="210"/>
      <c r="H938" s="318"/>
      <c r="I938" s="306"/>
      <c r="J938" s="241"/>
      <c r="K938" s="243"/>
      <c r="L938" s="199"/>
      <c r="M938" s="186"/>
      <c r="N938" s="186"/>
      <c r="O938" s="186"/>
      <c r="P938" s="186"/>
    </row>
    <row r="939" spans="1:16" s="92" customFormat="1" ht="15.75" customHeight="1">
      <c r="A939" s="195"/>
      <c r="B939" s="219"/>
      <c r="C939" s="290"/>
      <c r="D939" s="291"/>
      <c r="E939" s="409"/>
      <c r="F939" s="256"/>
      <c r="G939" s="210"/>
      <c r="H939" s="318"/>
      <c r="I939" s="306"/>
      <c r="J939" s="241"/>
      <c r="K939" s="243"/>
      <c r="L939" s="199"/>
      <c r="M939" s="186"/>
      <c r="N939" s="186"/>
      <c r="O939" s="186"/>
      <c r="P939" s="186"/>
    </row>
    <row r="940" spans="1:16" s="92" customFormat="1" ht="15.75" customHeight="1">
      <c r="A940" s="195"/>
      <c r="B940" s="219"/>
      <c r="C940" s="290"/>
      <c r="D940" s="291"/>
      <c r="E940" s="409"/>
      <c r="F940" s="256"/>
      <c r="G940" s="210"/>
      <c r="H940" s="318"/>
      <c r="I940" s="306"/>
      <c r="J940" s="241"/>
      <c r="K940" s="243"/>
      <c r="L940" s="199"/>
      <c r="M940" s="186"/>
      <c r="N940" s="186"/>
      <c r="O940" s="186"/>
      <c r="P940" s="186"/>
    </row>
    <row r="941" spans="1:16" s="92" customFormat="1" ht="15.75" customHeight="1">
      <c r="A941" s="195"/>
      <c r="B941" s="219"/>
      <c r="C941" s="290"/>
      <c r="D941" s="299"/>
      <c r="E941" s="410"/>
      <c r="F941" s="256"/>
      <c r="G941" s="295"/>
      <c r="H941" s="318"/>
      <c r="I941" s="303"/>
      <c r="J941" s="241"/>
      <c r="K941" s="243"/>
      <c r="L941" s="199"/>
      <c r="M941" s="186"/>
      <c r="N941" s="186"/>
      <c r="O941" s="186"/>
      <c r="P941" s="186"/>
    </row>
    <row r="942" spans="1:16" s="92" customFormat="1" ht="15.75" customHeight="1">
      <c r="A942" s="195"/>
      <c r="B942" s="219"/>
      <c r="C942" s="290"/>
      <c r="D942" s="299"/>
      <c r="E942" s="411"/>
      <c r="F942" s="256"/>
      <c r="G942" s="295"/>
      <c r="H942" s="318"/>
      <c r="I942" s="303"/>
      <c r="J942" s="241"/>
      <c r="K942" s="243"/>
      <c r="L942" s="199"/>
      <c r="M942" s="186"/>
      <c r="N942" s="186"/>
      <c r="O942" s="186"/>
      <c r="P942" s="186"/>
    </row>
    <row r="943" spans="1:16" s="92" customFormat="1" ht="15.75" customHeight="1">
      <c r="A943" s="195"/>
      <c r="B943" s="219"/>
      <c r="C943" s="290"/>
      <c r="D943" s="299"/>
      <c r="E943" s="412"/>
      <c r="F943" s="256"/>
      <c r="G943" s="295"/>
      <c r="H943" s="318"/>
      <c r="I943" s="303"/>
      <c r="J943" s="241"/>
      <c r="K943" s="243"/>
      <c r="L943" s="199"/>
      <c r="M943" s="186"/>
      <c r="N943" s="186"/>
      <c r="O943" s="186"/>
      <c r="P943" s="186"/>
    </row>
    <row r="944" spans="1:16" s="92" customFormat="1" ht="15.75" customHeight="1">
      <c r="A944" s="195"/>
      <c r="B944" s="219"/>
      <c r="C944" s="290"/>
      <c r="D944" s="190"/>
      <c r="E944" s="398"/>
      <c r="F944" s="256"/>
      <c r="G944" s="50"/>
      <c r="H944" s="197"/>
      <c r="I944" s="86"/>
      <c r="J944" s="241"/>
      <c r="K944" s="243"/>
      <c r="L944" s="199"/>
      <c r="M944" s="186"/>
      <c r="N944" s="186"/>
      <c r="O944" s="186"/>
      <c r="P944" s="186"/>
    </row>
    <row r="945" spans="1:16" s="92" customFormat="1" ht="15.75" customHeight="1">
      <c r="A945" s="195"/>
      <c r="B945" s="219"/>
      <c r="C945" s="290"/>
      <c r="D945" s="190"/>
      <c r="E945" s="398"/>
      <c r="F945" s="256"/>
      <c r="G945" s="50"/>
      <c r="H945" s="258"/>
      <c r="I945" s="86"/>
      <c r="J945" s="241"/>
      <c r="K945" s="243"/>
      <c r="L945" s="199"/>
      <c r="M945" s="186"/>
      <c r="N945" s="186"/>
      <c r="O945" s="186"/>
      <c r="P945" s="186"/>
    </row>
    <row r="946" spans="1:16" s="92" customFormat="1" ht="15.75" customHeight="1">
      <c r="A946" s="195"/>
      <c r="B946" s="219"/>
      <c r="C946" s="290"/>
      <c r="D946" s="190"/>
      <c r="E946" s="398"/>
      <c r="F946" s="256"/>
      <c r="G946" s="50"/>
      <c r="H946" s="197"/>
      <c r="I946" s="86"/>
      <c r="J946" s="241"/>
      <c r="K946" s="243"/>
      <c r="L946" s="199"/>
      <c r="M946" s="186"/>
      <c r="N946" s="186"/>
      <c r="O946" s="186"/>
      <c r="P946" s="186"/>
    </row>
    <row r="947" spans="1:16" s="92" customFormat="1" ht="32.25" customHeight="1">
      <c r="A947" s="195"/>
      <c r="B947" s="219"/>
      <c r="C947" s="290"/>
      <c r="D947" s="190"/>
      <c r="E947" s="398"/>
      <c r="F947" s="256"/>
      <c r="G947" s="50"/>
      <c r="H947" s="197"/>
      <c r="I947" s="86"/>
      <c r="J947" s="241"/>
      <c r="K947" s="243"/>
      <c r="L947" s="199"/>
      <c r="M947" s="186"/>
      <c r="N947" s="186"/>
      <c r="O947" s="186"/>
      <c r="P947" s="186"/>
    </row>
    <row r="948" spans="1:16" s="92" customFormat="1" ht="15.75" customHeight="1">
      <c r="A948" s="94"/>
      <c r="B948" s="338"/>
      <c r="C948" s="338"/>
      <c r="E948" s="338"/>
      <c r="I948" s="338"/>
      <c r="J948" s="241"/>
      <c r="K948" s="243"/>
      <c r="L948" s="199"/>
      <c r="M948" s="186"/>
      <c r="N948" s="186"/>
      <c r="O948" s="186"/>
      <c r="P948" s="186"/>
    </row>
    <row r="949" spans="1:16" s="92" customFormat="1" ht="15.75" customHeight="1">
      <c r="A949" s="94"/>
      <c r="B949" s="338"/>
      <c r="C949" s="338"/>
      <c r="E949" s="338"/>
      <c r="I949" s="338"/>
      <c r="J949" s="241"/>
      <c r="K949" s="243"/>
      <c r="L949" s="199"/>
      <c r="M949" s="186"/>
      <c r="N949" s="186"/>
      <c r="O949" s="186"/>
      <c r="P949" s="186"/>
    </row>
    <row r="950" spans="1:16" s="92" customFormat="1" ht="15.75" customHeight="1">
      <c r="A950" s="94"/>
      <c r="B950" s="338"/>
      <c r="C950" s="338"/>
      <c r="E950" s="338"/>
      <c r="I950" s="338"/>
      <c r="J950" s="241"/>
      <c r="K950" s="243"/>
      <c r="L950" s="199"/>
      <c r="M950" s="186"/>
      <c r="N950" s="186"/>
      <c r="O950" s="186"/>
      <c r="P950" s="186"/>
    </row>
    <row r="951" spans="1:16" s="92" customFormat="1" ht="15.75" customHeight="1">
      <c r="A951" s="195"/>
      <c r="B951" s="219"/>
      <c r="C951" s="290"/>
      <c r="D951" s="291"/>
      <c r="E951" s="315"/>
      <c r="F951" s="256"/>
      <c r="G951" s="50"/>
      <c r="H951" s="318"/>
      <c r="I951" s="86"/>
      <c r="J951" s="241"/>
      <c r="K951" s="243"/>
      <c r="L951" s="199"/>
      <c r="M951" s="186"/>
      <c r="N951" s="186"/>
      <c r="O951" s="186"/>
      <c r="P951" s="186"/>
    </row>
    <row r="952" spans="1:16" s="92" customFormat="1" ht="15.75" customHeight="1">
      <c r="A952" s="195"/>
      <c r="B952" s="219"/>
      <c r="C952" s="290"/>
      <c r="D952" s="291"/>
      <c r="E952" s="404"/>
      <c r="F952" s="256"/>
      <c r="G952" s="50"/>
      <c r="H952" s="318"/>
      <c r="I952" s="86"/>
      <c r="J952" s="241"/>
      <c r="K952" s="243"/>
      <c r="L952" s="199"/>
      <c r="M952" s="186"/>
      <c r="N952" s="186"/>
      <c r="O952" s="186"/>
      <c r="P952" s="186"/>
    </row>
    <row r="953" spans="1:16" s="92" customFormat="1" ht="15.75" customHeight="1">
      <c r="A953" s="195"/>
      <c r="B953" s="174"/>
      <c r="C953" s="290"/>
      <c r="D953" s="190"/>
      <c r="E953" s="231"/>
      <c r="F953" s="256"/>
      <c r="G953" s="196"/>
      <c r="H953" s="198"/>
      <c r="I953" s="303"/>
      <c r="J953" s="241"/>
      <c r="K953" s="243"/>
      <c r="L953" s="199"/>
      <c r="M953" s="186"/>
      <c r="N953" s="186"/>
      <c r="O953" s="186"/>
      <c r="P953" s="186"/>
    </row>
    <row r="954" spans="1:16" s="92" customFormat="1" ht="15.75" customHeight="1">
      <c r="A954" s="195"/>
      <c r="B954" s="174"/>
      <c r="C954" s="290"/>
      <c r="D954" s="190"/>
      <c r="E954" s="231"/>
      <c r="F954" s="256"/>
      <c r="G954" s="196"/>
      <c r="H954" s="198"/>
      <c r="I954" s="303"/>
      <c r="J954" s="241"/>
      <c r="K954" s="243"/>
      <c r="L954" s="199"/>
      <c r="M954" s="186"/>
      <c r="N954" s="186"/>
      <c r="O954" s="186"/>
      <c r="P954" s="186"/>
    </row>
    <row r="955" spans="1:16" s="92" customFormat="1" ht="15.75" customHeight="1">
      <c r="A955" s="195"/>
      <c r="B955" s="219"/>
      <c r="C955" s="290"/>
      <c r="D955" s="291"/>
      <c r="E955" s="237"/>
      <c r="F955" s="256"/>
      <c r="G955" s="210"/>
      <c r="H955" s="197"/>
      <c r="I955" s="302"/>
      <c r="J955" s="241"/>
      <c r="K955" s="243"/>
      <c r="L955" s="199"/>
      <c r="M955" s="186"/>
      <c r="N955" s="186"/>
      <c r="O955" s="186"/>
      <c r="P955" s="186"/>
    </row>
    <row r="956" spans="1:16" s="92" customFormat="1" ht="15.75" customHeight="1">
      <c r="A956" s="195"/>
      <c r="B956" s="219"/>
      <c r="C956" s="290"/>
      <c r="D956" s="291"/>
      <c r="E956" s="237"/>
      <c r="F956" s="256"/>
      <c r="G956" s="210"/>
      <c r="H956" s="197"/>
      <c r="I956" s="302"/>
      <c r="J956" s="241"/>
      <c r="K956" s="243"/>
      <c r="L956" s="199"/>
      <c r="M956" s="186"/>
      <c r="N956" s="186"/>
      <c r="O956" s="186"/>
      <c r="P956" s="186"/>
    </row>
    <row r="957" spans="1:16" s="92" customFormat="1" ht="15.75" customHeight="1">
      <c r="A957" s="195"/>
      <c r="B957" s="219"/>
      <c r="C957" s="290"/>
      <c r="D957" s="291"/>
      <c r="E957" s="237"/>
      <c r="F957" s="256"/>
      <c r="G957" s="210"/>
      <c r="H957" s="197"/>
      <c r="I957" s="302"/>
      <c r="J957" s="241"/>
      <c r="K957" s="243"/>
      <c r="L957" s="199"/>
      <c r="M957" s="186"/>
      <c r="N957" s="186"/>
      <c r="O957" s="186"/>
      <c r="P957" s="186"/>
    </row>
    <row r="958" spans="1:16" s="92" customFormat="1" ht="15.75" customHeight="1">
      <c r="A958" s="195"/>
      <c r="B958" s="219"/>
      <c r="C958" s="290"/>
      <c r="D958" s="291"/>
      <c r="E958" s="400"/>
      <c r="F958" s="256"/>
      <c r="G958" s="50"/>
      <c r="H958" s="197"/>
      <c r="I958" s="304"/>
      <c r="J958" s="241"/>
      <c r="K958" s="243"/>
      <c r="L958" s="199"/>
      <c r="M958" s="186"/>
      <c r="N958" s="186"/>
      <c r="O958" s="186"/>
      <c r="P958" s="186"/>
    </row>
    <row r="959" spans="1:16" s="92" customFormat="1" ht="15.75" customHeight="1">
      <c r="A959" s="195"/>
      <c r="B959" s="219"/>
      <c r="C959" s="290"/>
      <c r="D959" s="291"/>
      <c r="E959" s="400"/>
      <c r="F959" s="256"/>
      <c r="G959" s="50"/>
      <c r="H959" s="178"/>
      <c r="I959" s="304"/>
      <c r="J959" s="241"/>
      <c r="K959" s="243"/>
      <c r="L959" s="199"/>
      <c r="M959" s="186"/>
      <c r="N959" s="186"/>
      <c r="O959" s="186"/>
      <c r="P959" s="186"/>
    </row>
    <row r="960" spans="1:16" s="92" customFormat="1" ht="15.75" customHeight="1">
      <c r="A960" s="195"/>
      <c r="B960" s="219"/>
      <c r="C960" s="290"/>
      <c r="D960" s="291"/>
      <c r="E960" s="237"/>
      <c r="F960" s="256"/>
      <c r="G960" s="210"/>
      <c r="H960" s="207"/>
      <c r="I960" s="302"/>
      <c r="J960" s="241"/>
      <c r="K960" s="243"/>
      <c r="L960" s="199"/>
      <c r="M960" s="186"/>
      <c r="N960" s="186"/>
      <c r="O960" s="186"/>
      <c r="P960" s="186"/>
    </row>
    <row r="961" spans="1:16" s="92" customFormat="1" ht="15.75" customHeight="1">
      <c r="A961" s="195"/>
      <c r="B961" s="219"/>
      <c r="C961" s="290"/>
      <c r="D961" s="291"/>
      <c r="E961" s="237"/>
      <c r="F961" s="256"/>
      <c r="G961" s="210"/>
      <c r="H961" s="207"/>
      <c r="I961" s="302"/>
      <c r="J961" s="241"/>
      <c r="K961" s="243"/>
      <c r="L961" s="199"/>
      <c r="M961" s="186"/>
      <c r="N961" s="186"/>
      <c r="O961" s="186"/>
      <c r="P961" s="186"/>
    </row>
    <row r="962" spans="1:16" s="92" customFormat="1" ht="15.75" customHeight="1">
      <c r="A962" s="195"/>
      <c r="B962" s="219"/>
      <c r="C962" s="290"/>
      <c r="D962" s="291"/>
      <c r="E962" s="400"/>
      <c r="F962" s="256"/>
      <c r="G962" s="210"/>
      <c r="H962" s="207"/>
      <c r="I962" s="305"/>
      <c r="J962" s="241"/>
      <c r="K962" s="243"/>
      <c r="L962" s="199"/>
      <c r="M962" s="186"/>
      <c r="N962" s="186"/>
      <c r="O962" s="186"/>
      <c r="P962" s="186"/>
    </row>
    <row r="963" spans="1:16" s="92" customFormat="1" ht="15.75" customHeight="1">
      <c r="A963" s="195"/>
      <c r="B963" s="219"/>
      <c r="C963" s="290"/>
      <c r="D963" s="291"/>
      <c r="E963" s="400"/>
      <c r="F963" s="256"/>
      <c r="G963" s="210"/>
      <c r="H963" s="207"/>
      <c r="I963" s="305"/>
      <c r="J963" s="241"/>
      <c r="K963" s="243"/>
      <c r="L963" s="199"/>
      <c r="M963" s="186"/>
      <c r="N963" s="186"/>
      <c r="O963" s="186"/>
      <c r="P963" s="186"/>
    </row>
    <row r="964" spans="1:16" s="194" customFormat="1" ht="15.75" customHeight="1">
      <c r="A964" s="195"/>
      <c r="B964" s="219"/>
      <c r="C964" s="290"/>
      <c r="D964" s="291"/>
      <c r="E964" s="400"/>
      <c r="F964" s="256"/>
      <c r="G964" s="210"/>
      <c r="H964" s="318"/>
      <c r="I964" s="306"/>
      <c r="J964" s="241"/>
      <c r="K964" s="243"/>
      <c r="L964" s="199"/>
      <c r="M964" s="186"/>
      <c r="N964" s="186"/>
      <c r="O964" s="186"/>
      <c r="P964" s="186"/>
    </row>
    <row r="965" spans="1:16" s="92" customFormat="1" ht="15.75" customHeight="1">
      <c r="A965" s="195"/>
      <c r="B965" s="219"/>
      <c r="C965" s="290"/>
      <c r="D965" s="291"/>
      <c r="E965" s="400"/>
      <c r="F965" s="256"/>
      <c r="G965" s="217"/>
      <c r="H965" s="318"/>
      <c r="I965" s="306"/>
      <c r="J965" s="241"/>
      <c r="K965" s="243"/>
      <c r="L965" s="199"/>
      <c r="M965" s="186"/>
      <c r="N965" s="186"/>
      <c r="O965" s="186"/>
      <c r="P965" s="186"/>
    </row>
    <row r="966" spans="1:16" s="92" customFormat="1" ht="15.75" customHeight="1">
      <c r="A966" s="195"/>
      <c r="B966" s="219"/>
      <c r="C966" s="290"/>
      <c r="D966" s="291"/>
      <c r="E966" s="400"/>
      <c r="F966" s="256"/>
      <c r="G966" s="217"/>
      <c r="H966" s="292"/>
      <c r="I966" s="303"/>
      <c r="J966" s="241"/>
      <c r="K966" s="243"/>
      <c r="L966" s="199"/>
      <c r="M966" s="186"/>
      <c r="N966" s="186"/>
      <c r="O966" s="186"/>
      <c r="P966" s="186"/>
    </row>
    <row r="967" spans="1:16" s="92" customFormat="1" ht="15.75" customHeight="1">
      <c r="A967" s="195"/>
      <c r="B967" s="219"/>
      <c r="C967" s="290"/>
      <c r="D967" s="291"/>
      <c r="E967" s="400"/>
      <c r="F967" s="256"/>
      <c r="G967" s="210"/>
      <c r="H967" s="292"/>
      <c r="I967" s="303"/>
      <c r="J967" s="241"/>
      <c r="K967" s="243"/>
      <c r="L967" s="199"/>
      <c r="M967" s="186"/>
      <c r="N967" s="186"/>
      <c r="O967" s="186"/>
      <c r="P967" s="186"/>
    </row>
    <row r="968" spans="1:16" s="92" customFormat="1" ht="15.75" customHeight="1">
      <c r="A968" s="195"/>
      <c r="B968" s="219"/>
      <c r="C968" s="290"/>
      <c r="D968" s="291"/>
      <c r="E968" s="400"/>
      <c r="F968" s="256"/>
      <c r="G968" s="210"/>
      <c r="H968" s="292"/>
      <c r="I968" s="303"/>
      <c r="J968" s="241"/>
      <c r="K968" s="243"/>
      <c r="L968" s="199"/>
      <c r="M968" s="186"/>
      <c r="N968" s="186"/>
      <c r="O968" s="186"/>
      <c r="P968" s="186"/>
    </row>
    <row r="969" spans="1:16" s="92" customFormat="1" ht="15.75" customHeight="1">
      <c r="A969" s="195"/>
      <c r="B969" s="219"/>
      <c r="C969" s="290"/>
      <c r="D969" s="299"/>
      <c r="E969" s="401"/>
      <c r="F969" s="256"/>
      <c r="G969" s="295"/>
      <c r="H969" s="318"/>
      <c r="I969" s="303"/>
      <c r="J969" s="241"/>
      <c r="K969" s="243"/>
      <c r="L969" s="199"/>
      <c r="M969" s="186"/>
      <c r="N969" s="186"/>
      <c r="O969" s="186"/>
      <c r="P969" s="186"/>
    </row>
    <row r="970" spans="1:16" s="92" customFormat="1" ht="15.75" customHeight="1">
      <c r="A970" s="195"/>
      <c r="B970" s="219"/>
      <c r="C970" s="290"/>
      <c r="D970" s="299"/>
      <c r="E970" s="401"/>
      <c r="F970" s="256"/>
      <c r="G970" s="295"/>
      <c r="H970" s="318"/>
      <c r="I970" s="303"/>
      <c r="J970" s="241"/>
      <c r="K970" s="243"/>
      <c r="L970" s="199"/>
      <c r="M970" s="186"/>
      <c r="N970" s="186"/>
      <c r="O970" s="186"/>
      <c r="P970" s="186"/>
    </row>
    <row r="971" spans="1:16" s="92" customFormat="1" ht="15.75" customHeight="1">
      <c r="A971" s="195"/>
      <c r="B971" s="191"/>
      <c r="C971" s="290"/>
      <c r="D971" s="190"/>
      <c r="E971" s="316"/>
      <c r="F971" s="256"/>
      <c r="G971" s="81"/>
      <c r="H971" s="258"/>
      <c r="I971" s="86"/>
      <c r="J971" s="241"/>
      <c r="K971" s="243"/>
      <c r="L971" s="199"/>
      <c r="M971" s="186"/>
      <c r="N971" s="186"/>
      <c r="O971" s="186"/>
      <c r="P971" s="186"/>
    </row>
    <row r="972" spans="1:16" s="92" customFormat="1" ht="15.75" customHeight="1">
      <c r="A972" s="195"/>
      <c r="B972" s="34"/>
      <c r="C972" s="290"/>
      <c r="D972" s="190"/>
      <c r="E972" s="316"/>
      <c r="F972" s="256"/>
      <c r="G972" s="81"/>
      <c r="H972" s="258"/>
      <c r="I972" s="86"/>
      <c r="J972" s="241"/>
      <c r="K972" s="243"/>
      <c r="L972" s="199"/>
      <c r="M972" s="186"/>
      <c r="N972" s="186"/>
      <c r="O972" s="186"/>
      <c r="P972" s="186"/>
    </row>
    <row r="973" spans="1:16" s="92" customFormat="1" ht="15.75" customHeight="1">
      <c r="A973" s="195"/>
      <c r="B973" s="174"/>
      <c r="C973" s="95"/>
      <c r="D973" s="227"/>
      <c r="E973" s="413"/>
      <c r="F973" s="256"/>
      <c r="G973" s="50"/>
      <c r="H973" s="258"/>
      <c r="I973" s="44"/>
      <c r="J973" s="241"/>
      <c r="K973" s="243"/>
      <c r="L973" s="199"/>
    </row>
    <row r="974" spans="1:16" s="92" customFormat="1" ht="15.75" customHeight="1">
      <c r="A974" s="195"/>
      <c r="B974" s="174"/>
      <c r="C974" s="95"/>
      <c r="D974" s="227"/>
      <c r="E974" s="413"/>
      <c r="F974" s="256"/>
      <c r="G974" s="50"/>
      <c r="H974" s="178"/>
      <c r="I974" s="95"/>
      <c r="J974" s="241"/>
      <c r="K974" s="243"/>
      <c r="L974" s="199"/>
    </row>
    <row r="975" spans="1:16" s="92" customFormat="1" ht="15.75" customHeight="1">
      <c r="A975" s="195"/>
      <c r="B975" s="174"/>
      <c r="C975" s="95"/>
      <c r="D975" s="227"/>
      <c r="E975" s="413"/>
      <c r="F975" s="256"/>
      <c r="G975" s="50"/>
      <c r="H975" s="178"/>
      <c r="I975" s="36"/>
      <c r="J975" s="241"/>
      <c r="K975" s="243"/>
      <c r="L975" s="199"/>
    </row>
    <row r="976" spans="1:16" s="92" customFormat="1" ht="15.75" customHeight="1">
      <c r="A976" s="195"/>
      <c r="B976" s="174"/>
      <c r="C976" s="95"/>
      <c r="D976" s="227"/>
      <c r="E976" s="413"/>
      <c r="F976" s="256"/>
      <c r="G976" s="50"/>
      <c r="H976" s="178"/>
      <c r="I976" s="44"/>
      <c r="J976" s="241"/>
      <c r="K976" s="243"/>
      <c r="L976" s="199"/>
    </row>
    <row r="977" spans="1:12" s="92" customFormat="1" ht="15.75" customHeight="1">
      <c r="A977" s="195"/>
      <c r="B977" s="174"/>
      <c r="C977" s="95"/>
      <c r="D977" s="227"/>
      <c r="E977" s="413"/>
      <c r="F977" s="256"/>
      <c r="G977" s="50"/>
      <c r="H977" s="197"/>
      <c r="I977" s="44"/>
      <c r="J977" s="241"/>
      <c r="K977" s="243"/>
      <c r="L977" s="199"/>
    </row>
    <row r="978" spans="1:12" s="92" customFormat="1" ht="15.75" customHeight="1">
      <c r="A978" s="195"/>
      <c r="B978" s="174"/>
      <c r="C978" s="95"/>
      <c r="D978" s="227"/>
      <c r="E978" s="413"/>
      <c r="F978" s="256"/>
      <c r="G978" s="50"/>
      <c r="H978" s="197"/>
      <c r="I978" s="44"/>
      <c r="J978" s="241"/>
      <c r="K978" s="243"/>
      <c r="L978" s="199"/>
    </row>
    <row r="979" spans="1:12" s="92" customFormat="1" ht="15.75" customHeight="1">
      <c r="A979" s="195"/>
      <c r="B979" s="174"/>
      <c r="C979" s="95"/>
      <c r="D979" s="227"/>
      <c r="E979" s="413"/>
      <c r="F979" s="256"/>
      <c r="G979" s="50"/>
      <c r="H979" s="197"/>
      <c r="I979" s="44"/>
      <c r="J979" s="241"/>
      <c r="K979" s="243"/>
      <c r="L979" s="199"/>
    </row>
    <row r="980" spans="1:12" s="92" customFormat="1" ht="15.75" customHeight="1">
      <c r="A980" s="195"/>
      <c r="B980" s="174"/>
      <c r="C980" s="95"/>
      <c r="D980" s="227"/>
      <c r="E980" s="413"/>
      <c r="F980" s="256"/>
      <c r="G980" s="50"/>
      <c r="H980" s="258"/>
      <c r="I980" s="44"/>
      <c r="J980" s="241"/>
      <c r="K980" s="243"/>
      <c r="L980" s="199"/>
    </row>
    <row r="981" spans="1:12" s="92" customFormat="1" ht="15.75" customHeight="1">
      <c r="A981" s="195"/>
      <c r="B981" s="174"/>
      <c r="C981" s="95"/>
      <c r="D981" s="227"/>
      <c r="E981" s="413"/>
      <c r="F981" s="256"/>
      <c r="G981" s="50"/>
      <c r="H981" s="258"/>
      <c r="I981" s="44"/>
      <c r="J981" s="241"/>
      <c r="K981" s="243"/>
      <c r="L981" s="199"/>
    </row>
    <row r="982" spans="1:12" s="92" customFormat="1" ht="15.75" customHeight="1">
      <c r="A982" s="195"/>
      <c r="B982" s="219"/>
      <c r="C982" s="217"/>
      <c r="D982" s="228"/>
      <c r="E982" s="314"/>
      <c r="F982" s="256"/>
      <c r="G982" s="50"/>
      <c r="H982" s="320"/>
      <c r="I982" s="89"/>
      <c r="J982" s="241"/>
      <c r="K982" s="243"/>
      <c r="L982" s="199"/>
    </row>
    <row r="983" spans="1:12" s="92" customFormat="1" ht="15.75" customHeight="1">
      <c r="A983" s="308"/>
      <c r="B983" s="212"/>
      <c r="C983" s="274"/>
      <c r="D983" s="276"/>
      <c r="E983" s="314"/>
      <c r="F983" s="256"/>
      <c r="G983" s="213"/>
      <c r="H983" s="198"/>
      <c r="I983" s="89"/>
      <c r="J983" s="241"/>
      <c r="K983" s="243"/>
      <c r="L983" s="199"/>
    </row>
    <row r="984" spans="1:12" s="92" customFormat="1" ht="15.75" customHeight="1">
      <c r="A984" s="308"/>
      <c r="B984" s="339"/>
      <c r="C984" s="275"/>
      <c r="D984" s="80"/>
      <c r="E984" s="314"/>
      <c r="F984" s="256"/>
      <c r="G984" s="50"/>
      <c r="H984" s="320"/>
      <c r="I984" s="89"/>
      <c r="J984" s="241"/>
      <c r="K984" s="243"/>
      <c r="L984" s="199"/>
    </row>
    <row r="985" spans="1:12" s="92" customFormat="1" ht="15.75" customHeight="1">
      <c r="A985" s="308"/>
      <c r="B985" s="339"/>
      <c r="C985" s="81"/>
      <c r="D985" s="80"/>
      <c r="E985" s="314"/>
      <c r="F985" s="256"/>
      <c r="G985" s="37"/>
      <c r="H985" s="258"/>
      <c r="I985" s="89"/>
      <c r="J985" s="241"/>
      <c r="K985" s="243"/>
      <c r="L985" s="199"/>
    </row>
    <row r="986" spans="1:12" s="92" customFormat="1" ht="15.75" customHeight="1">
      <c r="A986" s="308"/>
      <c r="B986" s="174"/>
      <c r="C986" s="90"/>
      <c r="D986" s="80"/>
      <c r="E986" s="314"/>
      <c r="F986" s="256"/>
      <c r="G986" s="196"/>
      <c r="H986" s="197"/>
      <c r="I986" s="36"/>
      <c r="J986" s="241"/>
      <c r="K986" s="243"/>
      <c r="L986" s="199"/>
    </row>
    <row r="987" spans="1:12" s="92" customFormat="1" ht="15.75" customHeight="1">
      <c r="A987" s="308"/>
      <c r="B987" s="219"/>
      <c r="C987" s="217"/>
      <c r="D987" s="228"/>
      <c r="E987" s="314"/>
      <c r="F987" s="256"/>
      <c r="G987" s="210"/>
      <c r="H987" s="197"/>
      <c r="I987" s="218"/>
      <c r="J987" s="241"/>
      <c r="K987" s="243"/>
      <c r="L987" s="199"/>
    </row>
    <row r="988" spans="1:12" s="92" customFormat="1" ht="15.75" customHeight="1">
      <c r="A988" s="308"/>
      <c r="B988" s="219"/>
      <c r="C988" s="81"/>
      <c r="D988" s="228"/>
      <c r="E988" s="314"/>
      <c r="F988" s="256"/>
      <c r="G988" s="210"/>
      <c r="H988" s="197"/>
      <c r="I988" s="217"/>
      <c r="J988" s="241"/>
      <c r="K988" s="243"/>
      <c r="L988" s="199"/>
    </row>
    <row r="989" spans="1:12" s="92" customFormat="1" ht="15.75" customHeight="1">
      <c r="A989" s="308"/>
      <c r="B989" s="219"/>
      <c r="C989" s="217"/>
      <c r="D989" s="228"/>
      <c r="E989" s="314"/>
      <c r="F989" s="256"/>
      <c r="G989" s="210"/>
      <c r="H989" s="197"/>
      <c r="I989" s="218"/>
      <c r="J989" s="241"/>
      <c r="K989" s="243"/>
      <c r="L989" s="199"/>
    </row>
    <row r="990" spans="1:12" s="92" customFormat="1" ht="15.75" customHeight="1">
      <c r="A990" s="308"/>
      <c r="B990" s="219"/>
      <c r="C990" s="217"/>
      <c r="D990" s="228"/>
      <c r="E990" s="314"/>
      <c r="F990" s="256"/>
      <c r="G990" s="277"/>
      <c r="H990" s="197"/>
      <c r="I990" s="218"/>
      <c r="J990" s="241"/>
      <c r="K990" s="243"/>
      <c r="L990" s="199"/>
    </row>
    <row r="991" spans="1:12" s="92" customFormat="1" ht="15.75" customHeight="1">
      <c r="A991" s="308"/>
      <c r="B991" s="219"/>
      <c r="C991" s="81"/>
      <c r="D991" s="228"/>
      <c r="E991" s="314"/>
      <c r="F991" s="256"/>
      <c r="G991" s="277"/>
      <c r="H991" s="320"/>
      <c r="I991" s="218"/>
      <c r="J991" s="241"/>
      <c r="K991" s="243"/>
      <c r="L991" s="199"/>
    </row>
    <row r="992" spans="1:12" s="92" customFormat="1" ht="15.75" customHeight="1">
      <c r="A992" s="308"/>
      <c r="B992" s="219"/>
      <c r="C992" s="217"/>
      <c r="D992" s="228"/>
      <c r="E992" s="314"/>
      <c r="F992" s="256"/>
      <c r="G992" s="277"/>
      <c r="H992" s="320"/>
      <c r="I992" s="218"/>
      <c r="J992" s="241"/>
      <c r="K992" s="243"/>
      <c r="L992" s="199"/>
    </row>
    <row r="993" spans="1:12" s="92" customFormat="1" ht="15.75" customHeight="1">
      <c r="A993" s="308"/>
      <c r="B993" s="219"/>
      <c r="C993" s="217"/>
      <c r="D993" s="228"/>
      <c r="E993" s="314"/>
      <c r="F993" s="256"/>
      <c r="G993" s="50"/>
      <c r="H993" s="319"/>
      <c r="I993" s="36"/>
      <c r="J993" s="241"/>
      <c r="K993" s="243"/>
      <c r="L993" s="199"/>
    </row>
    <row r="994" spans="1:12" s="92" customFormat="1" ht="15.75" customHeight="1">
      <c r="A994" s="308"/>
      <c r="B994" s="281"/>
      <c r="C994" s="288"/>
      <c r="D994" s="209"/>
      <c r="E994" s="314"/>
      <c r="F994" s="256"/>
      <c r="G994" s="37"/>
      <c r="H994" s="197"/>
      <c r="I994" s="36"/>
      <c r="J994" s="241"/>
      <c r="K994" s="243"/>
      <c r="L994" s="199"/>
    </row>
    <row r="995" spans="1:12" s="92" customFormat="1" ht="15.75" customHeight="1">
      <c r="A995" s="308"/>
      <c r="B995" s="39"/>
      <c r="C995" s="81"/>
      <c r="D995" s="80"/>
      <c r="E995" s="314"/>
      <c r="F995" s="256"/>
      <c r="G995" s="37"/>
      <c r="H995" s="88"/>
      <c r="I995" s="34"/>
      <c r="J995" s="241"/>
      <c r="K995" s="243"/>
      <c r="L995" s="199"/>
    </row>
    <row r="996" spans="1:12" s="92" customFormat="1" ht="15.75" customHeight="1">
      <c r="A996" s="308"/>
      <c r="B996" s="219"/>
      <c r="C996" s="217"/>
      <c r="D996" s="228"/>
      <c r="E996" s="314"/>
      <c r="F996" s="256"/>
      <c r="G996" s="210"/>
      <c r="H996" s="197"/>
      <c r="I996" s="205"/>
      <c r="J996" s="241"/>
      <c r="K996" s="243"/>
      <c r="L996" s="199"/>
    </row>
    <row r="997" spans="1:12" s="92" customFormat="1" ht="15.75" customHeight="1">
      <c r="A997" s="308"/>
      <c r="B997" s="219"/>
      <c r="C997" s="81"/>
      <c r="D997" s="228"/>
      <c r="E997" s="314"/>
      <c r="F997" s="256"/>
      <c r="G997" s="210"/>
      <c r="H997" s="197"/>
      <c r="I997" s="205"/>
      <c r="J997" s="241"/>
      <c r="K997" s="243"/>
      <c r="L997" s="199"/>
    </row>
    <row r="998" spans="1:12" s="92" customFormat="1" ht="15.75" customHeight="1">
      <c r="A998" s="308"/>
      <c r="B998" s="219"/>
      <c r="C998" s="217"/>
      <c r="D998" s="228"/>
      <c r="E998" s="314"/>
      <c r="F998" s="256"/>
      <c r="G998" s="210"/>
      <c r="H998" s="197"/>
      <c r="I998" s="205"/>
      <c r="J998" s="241"/>
      <c r="K998" s="243"/>
      <c r="L998" s="199"/>
    </row>
    <row r="999" spans="1:12" s="92" customFormat="1" ht="15.75" customHeight="1">
      <c r="A999" s="195"/>
      <c r="B999" s="219"/>
      <c r="C999" s="217"/>
      <c r="D999" s="228"/>
      <c r="E999" s="314"/>
      <c r="F999" s="256"/>
      <c r="G999" s="222"/>
      <c r="H999" s="265"/>
      <c r="I999" s="34"/>
      <c r="J999" s="241"/>
      <c r="K999" s="243"/>
      <c r="L999" s="199"/>
    </row>
    <row r="1000" spans="1:12" s="92" customFormat="1" ht="15.75" customHeight="1">
      <c r="A1000" s="195"/>
      <c r="B1000" s="219"/>
      <c r="C1000" s="217"/>
      <c r="D1000" s="228"/>
      <c r="E1000" s="314"/>
      <c r="F1000" s="256"/>
      <c r="G1000" s="222"/>
      <c r="H1000" s="265"/>
      <c r="I1000" s="34"/>
      <c r="J1000" s="241"/>
      <c r="K1000" s="243"/>
      <c r="L1000" s="199"/>
    </row>
    <row r="1001" spans="1:12" s="92" customFormat="1" ht="15.75" customHeight="1">
      <c r="A1001" s="195"/>
      <c r="B1001" s="219"/>
      <c r="C1001" s="217"/>
      <c r="D1001" s="228"/>
      <c r="E1001" s="314"/>
      <c r="F1001" s="256"/>
      <c r="G1001" s="222"/>
      <c r="H1001" s="265"/>
      <c r="I1001" s="34"/>
      <c r="J1001" s="241"/>
      <c r="K1001" s="243"/>
      <c r="L1001" s="199"/>
    </row>
    <row r="1002" spans="1:12" s="92" customFormat="1" ht="15.75" customHeight="1">
      <c r="A1002" s="195"/>
      <c r="B1002" s="219"/>
      <c r="C1002" s="81"/>
      <c r="D1002" s="228"/>
      <c r="E1002" s="314"/>
      <c r="F1002" s="256"/>
      <c r="G1002" s="222"/>
      <c r="H1002" s="265"/>
      <c r="I1002" s="81"/>
      <c r="J1002" s="241"/>
      <c r="K1002" s="243"/>
      <c r="L1002" s="199"/>
    </row>
    <row r="1003" spans="1:12" s="92" customFormat="1" ht="15.75" customHeight="1">
      <c r="A1003" s="308"/>
      <c r="B1003" s="39"/>
      <c r="C1003" s="81"/>
      <c r="D1003" s="80"/>
      <c r="E1003" s="314"/>
      <c r="F1003" s="256"/>
      <c r="G1003" s="37"/>
      <c r="H1003" s="88"/>
      <c r="I1003" s="36"/>
      <c r="J1003" s="241"/>
      <c r="K1003" s="243"/>
      <c r="L1003" s="199"/>
    </row>
    <row r="1004" spans="1:12" s="92" customFormat="1" ht="15.75" customHeight="1">
      <c r="A1004" s="308"/>
      <c r="B1004" s="39"/>
      <c r="C1004" s="81"/>
      <c r="D1004" s="80"/>
      <c r="E1004" s="314"/>
      <c r="F1004" s="256"/>
      <c r="G1004" s="37"/>
      <c r="H1004" s="88"/>
      <c r="I1004" s="36"/>
      <c r="J1004" s="241"/>
      <c r="K1004" s="243"/>
      <c r="L1004" s="199"/>
    </row>
    <row r="1005" spans="1:12" s="92" customFormat="1" ht="15.75" customHeight="1">
      <c r="A1005" s="308"/>
      <c r="B1005" s="39"/>
      <c r="C1005" s="81"/>
      <c r="D1005" s="80"/>
      <c r="E1005" s="314"/>
      <c r="F1005" s="256"/>
      <c r="G1005" s="37"/>
      <c r="H1005" s="88"/>
      <c r="I1005" s="36"/>
      <c r="J1005" s="241"/>
      <c r="K1005" s="243"/>
      <c r="L1005" s="199"/>
    </row>
    <row r="1006" spans="1:12" s="92" customFormat="1" ht="15.75" customHeight="1">
      <c r="A1006" s="308"/>
      <c r="B1006" s="39"/>
      <c r="C1006" s="81"/>
      <c r="D1006" s="80"/>
      <c r="E1006" s="314"/>
      <c r="F1006" s="256"/>
      <c r="G1006" s="37"/>
      <c r="H1006" s="88"/>
      <c r="I1006" s="36"/>
      <c r="J1006" s="241"/>
      <c r="K1006" s="243"/>
      <c r="L1006" s="199"/>
    </row>
    <row r="1007" spans="1:12" s="92" customFormat="1" ht="15.75" customHeight="1">
      <c r="A1007" s="308"/>
      <c r="B1007" s="39"/>
      <c r="C1007" s="81"/>
      <c r="D1007" s="80"/>
      <c r="E1007" s="314"/>
      <c r="F1007" s="256"/>
      <c r="G1007" s="37"/>
      <c r="H1007" s="88"/>
      <c r="I1007" s="36"/>
      <c r="J1007" s="241"/>
      <c r="K1007" s="243"/>
      <c r="L1007" s="199"/>
    </row>
    <row r="1008" spans="1:12" s="92" customFormat="1" ht="15.75" customHeight="1">
      <c r="A1008" s="308"/>
      <c r="B1008" s="39"/>
      <c r="C1008" s="81"/>
      <c r="D1008" s="80"/>
      <c r="E1008" s="314"/>
      <c r="F1008" s="256"/>
      <c r="G1008" s="37"/>
      <c r="H1008" s="88"/>
      <c r="I1008" s="36"/>
      <c r="J1008" s="241"/>
      <c r="K1008" s="243"/>
      <c r="L1008" s="199"/>
    </row>
    <row r="1009" spans="1:12" s="92" customFormat="1" ht="15.75" customHeight="1">
      <c r="A1009" s="308"/>
      <c r="B1009" s="39"/>
      <c r="C1009" s="81"/>
      <c r="D1009" s="80"/>
      <c r="E1009" s="314"/>
      <c r="F1009" s="256"/>
      <c r="G1009" s="37"/>
      <c r="H1009" s="88"/>
      <c r="I1009" s="36"/>
      <c r="J1009" s="241"/>
      <c r="K1009" s="243"/>
      <c r="L1009" s="199"/>
    </row>
    <row r="1010" spans="1:12" s="92" customFormat="1" ht="15.75" customHeight="1">
      <c r="A1010" s="308"/>
      <c r="B1010" s="39"/>
      <c r="C1010" s="81"/>
      <c r="D1010" s="80"/>
      <c r="E1010" s="314"/>
      <c r="F1010" s="256"/>
      <c r="G1010" s="37"/>
      <c r="H1010" s="88"/>
      <c r="I1010" s="36"/>
      <c r="J1010" s="241"/>
      <c r="K1010" s="243"/>
      <c r="L1010" s="199"/>
    </row>
    <row r="1011" spans="1:12" s="92" customFormat="1" ht="15.75" customHeight="1">
      <c r="A1011" s="308"/>
      <c r="B1011" s="39"/>
      <c r="C1011" s="81"/>
      <c r="D1011" s="80"/>
      <c r="E1011" s="314"/>
      <c r="F1011" s="256"/>
      <c r="G1011" s="37"/>
      <c r="H1011" s="88"/>
      <c r="I1011" s="36"/>
      <c r="J1011" s="241"/>
      <c r="K1011" s="243"/>
      <c r="L1011" s="199"/>
    </row>
    <row r="1012" spans="1:12" s="92" customFormat="1" ht="15.75" customHeight="1">
      <c r="A1012" s="195"/>
      <c r="B1012" s="174"/>
      <c r="C1012" s="95"/>
      <c r="D1012" s="227"/>
      <c r="E1012" s="413"/>
      <c r="F1012" s="256"/>
      <c r="G1012" s="50"/>
      <c r="H1012" s="178"/>
      <c r="I1012" s="44"/>
      <c r="J1012" s="241"/>
      <c r="K1012" s="243"/>
      <c r="L1012" s="199"/>
    </row>
    <row r="1013" spans="1:12" s="92" customFormat="1" ht="15.75" customHeight="1">
      <c r="A1013" s="195"/>
      <c r="B1013" s="174"/>
      <c r="C1013" s="95"/>
      <c r="D1013" s="227"/>
      <c r="E1013" s="413"/>
      <c r="F1013" s="256"/>
      <c r="G1013" s="50"/>
      <c r="H1013" s="178"/>
      <c r="I1013" s="44"/>
      <c r="J1013" s="241"/>
      <c r="K1013" s="243"/>
      <c r="L1013" s="199"/>
    </row>
    <row r="1014" spans="1:12" s="92" customFormat="1" ht="15.75" customHeight="1">
      <c r="A1014" s="195"/>
      <c r="B1014" s="174"/>
      <c r="C1014" s="95"/>
      <c r="D1014" s="227"/>
      <c r="E1014" s="413"/>
      <c r="F1014" s="256"/>
      <c r="G1014" s="50"/>
      <c r="H1014" s="178"/>
      <c r="I1014" s="36"/>
      <c r="J1014" s="241"/>
      <c r="K1014" s="243"/>
      <c r="L1014" s="199"/>
    </row>
    <row r="1015" spans="1:12" s="92" customFormat="1" ht="15.75" customHeight="1">
      <c r="A1015" s="195"/>
      <c r="B1015" s="174"/>
      <c r="C1015" s="95"/>
      <c r="D1015" s="227"/>
      <c r="E1015" s="413"/>
      <c r="F1015" s="256"/>
      <c r="G1015" s="50"/>
      <c r="H1015" s="197"/>
      <c r="I1015" s="44"/>
      <c r="J1015" s="241"/>
      <c r="K1015" s="243"/>
      <c r="L1015" s="199"/>
    </row>
    <row r="1016" spans="1:12" s="92" customFormat="1" ht="15.75" customHeight="1">
      <c r="A1016" s="195"/>
      <c r="B1016" s="174"/>
      <c r="C1016" s="95"/>
      <c r="D1016" s="227"/>
      <c r="E1016" s="413"/>
      <c r="F1016" s="256"/>
      <c r="G1016" s="50"/>
      <c r="H1016" s="197"/>
      <c r="I1016" s="95"/>
      <c r="J1016" s="241"/>
      <c r="K1016" s="243"/>
      <c r="L1016" s="199"/>
    </row>
    <row r="1017" spans="1:12" s="92" customFormat="1" ht="15.75" customHeight="1">
      <c r="A1017" s="195"/>
      <c r="B1017" s="174"/>
      <c r="C1017" s="95"/>
      <c r="D1017" s="227"/>
      <c r="E1017" s="413"/>
      <c r="F1017" s="256"/>
      <c r="G1017" s="50"/>
      <c r="H1017" s="197"/>
      <c r="I1017" s="44"/>
      <c r="J1017" s="241"/>
      <c r="K1017" s="243"/>
      <c r="L1017" s="199"/>
    </row>
    <row r="1018" spans="1:12" s="92" customFormat="1" ht="15.75" customHeight="1">
      <c r="A1018" s="195"/>
      <c r="B1018" s="174"/>
      <c r="C1018" s="95"/>
      <c r="D1018" s="227"/>
      <c r="E1018" s="413"/>
      <c r="F1018" s="256"/>
      <c r="G1018" s="50"/>
      <c r="H1018" s="258"/>
      <c r="I1018" s="44"/>
      <c r="J1018" s="241"/>
      <c r="K1018" s="243"/>
      <c r="L1018" s="199"/>
    </row>
    <row r="1019" spans="1:12" s="92" customFormat="1" ht="15.75" customHeight="1">
      <c r="A1019" s="195"/>
      <c r="B1019" s="174"/>
      <c r="C1019" s="95"/>
      <c r="D1019" s="227"/>
      <c r="E1019" s="413"/>
      <c r="F1019" s="256"/>
      <c r="G1019" s="50"/>
      <c r="H1019" s="258"/>
      <c r="I1019" s="44"/>
      <c r="J1019" s="241"/>
      <c r="K1019" s="243"/>
      <c r="L1019" s="199"/>
    </row>
    <row r="1020" spans="1:12" s="92" customFormat="1" ht="15.75" customHeight="1">
      <c r="A1020" s="195"/>
      <c r="B1020" s="174"/>
      <c r="C1020" s="95"/>
      <c r="D1020" s="227"/>
      <c r="E1020" s="413"/>
      <c r="F1020" s="256"/>
      <c r="G1020" s="50"/>
      <c r="H1020" s="258"/>
      <c r="I1020" s="36"/>
      <c r="J1020" s="241"/>
      <c r="K1020" s="243"/>
      <c r="L1020" s="199"/>
    </row>
    <row r="1021" spans="1:12" s="92" customFormat="1" ht="15.75" customHeight="1">
      <c r="A1021" s="195"/>
      <c r="B1021" s="174"/>
      <c r="C1021" s="95"/>
      <c r="D1021" s="227"/>
      <c r="E1021" s="413"/>
      <c r="F1021" s="256"/>
      <c r="G1021" s="50"/>
      <c r="H1021" s="258"/>
      <c r="I1021" s="44"/>
      <c r="J1021" s="241"/>
      <c r="K1021" s="243"/>
      <c r="L1021" s="199"/>
    </row>
    <row r="1022" spans="1:12" s="92" customFormat="1" ht="15.75" customHeight="1">
      <c r="A1022" s="195"/>
      <c r="B1022" s="174"/>
      <c r="C1022" s="95"/>
      <c r="D1022" s="227"/>
      <c r="E1022" s="413"/>
      <c r="F1022" s="256"/>
      <c r="G1022" s="50"/>
      <c r="H1022" s="258"/>
      <c r="I1022" s="44"/>
      <c r="J1022" s="241"/>
      <c r="K1022" s="243"/>
      <c r="L1022" s="199"/>
    </row>
    <row r="1023" spans="1:12" s="92" customFormat="1" ht="15.75" customHeight="1">
      <c r="A1023" s="195"/>
      <c r="B1023" s="174"/>
      <c r="C1023" s="95"/>
      <c r="D1023" s="227"/>
      <c r="E1023" s="413"/>
      <c r="F1023" s="256"/>
      <c r="G1023" s="50"/>
      <c r="H1023" s="178"/>
      <c r="I1023" s="44"/>
      <c r="J1023" s="241"/>
      <c r="K1023" s="243"/>
      <c r="L1023" s="199"/>
    </row>
    <row r="1024" spans="1:12" s="92" customFormat="1" ht="15.75" customHeight="1">
      <c r="A1024" s="195"/>
      <c r="B1024" s="174"/>
      <c r="C1024" s="95"/>
      <c r="D1024" s="227"/>
      <c r="E1024" s="413"/>
      <c r="F1024" s="256"/>
      <c r="G1024" s="50"/>
      <c r="H1024" s="178"/>
      <c r="I1024" s="44"/>
      <c r="J1024" s="241"/>
      <c r="K1024" s="243"/>
      <c r="L1024" s="199"/>
    </row>
    <row r="1025" spans="1:12" s="92" customFormat="1" ht="15.75" customHeight="1">
      <c r="A1025" s="195"/>
      <c r="B1025" s="174"/>
      <c r="C1025" s="95"/>
      <c r="D1025" s="227"/>
      <c r="E1025" s="413"/>
      <c r="F1025" s="256"/>
      <c r="G1025" s="50"/>
      <c r="H1025" s="178"/>
      <c r="I1025" s="44"/>
      <c r="J1025" s="241"/>
      <c r="K1025" s="243"/>
      <c r="L1025" s="199"/>
    </row>
    <row r="1026" spans="1:12" s="92" customFormat="1" ht="15.75" customHeight="1">
      <c r="A1026" s="195"/>
      <c r="B1026" s="215"/>
      <c r="C1026" s="217"/>
      <c r="D1026" s="228"/>
      <c r="E1026" s="314"/>
      <c r="F1026" s="256"/>
      <c r="G1026" s="50"/>
      <c r="H1026" s="197"/>
      <c r="I1026" s="89"/>
      <c r="J1026" s="241"/>
      <c r="K1026" s="243"/>
      <c r="L1026" s="199"/>
    </row>
    <row r="1027" spans="1:12" s="92" customFormat="1" ht="15.75" customHeight="1">
      <c r="A1027" s="308"/>
      <c r="B1027" s="212"/>
      <c r="C1027" s="274"/>
      <c r="D1027" s="276"/>
      <c r="E1027" s="314"/>
      <c r="F1027" s="256"/>
      <c r="G1027" s="213"/>
      <c r="H1027" s="318"/>
      <c r="I1027" s="89"/>
      <c r="J1027" s="241"/>
      <c r="K1027" s="243"/>
      <c r="L1027" s="199"/>
    </row>
    <row r="1028" spans="1:12" s="92" customFormat="1" ht="15.75" customHeight="1">
      <c r="A1028" s="308"/>
      <c r="B1028" s="339"/>
      <c r="C1028" s="81"/>
      <c r="D1028" s="80"/>
      <c r="E1028" s="314"/>
      <c r="F1028" s="256"/>
      <c r="G1028" s="37"/>
      <c r="H1028" s="197"/>
      <c r="I1028" s="89"/>
      <c r="J1028" s="241"/>
      <c r="K1028" s="243"/>
      <c r="L1028" s="199"/>
    </row>
    <row r="1029" spans="1:12" s="92" customFormat="1" ht="15.75" customHeight="1">
      <c r="A1029" s="308"/>
      <c r="B1029" s="174"/>
      <c r="C1029" s="90"/>
      <c r="D1029" s="80"/>
      <c r="E1029" s="314"/>
      <c r="F1029" s="256"/>
      <c r="G1029" s="196"/>
      <c r="H1029" s="197"/>
      <c r="I1029" s="36"/>
      <c r="J1029" s="241"/>
      <c r="K1029" s="243"/>
      <c r="L1029" s="199"/>
    </row>
    <row r="1030" spans="1:12" s="92" customFormat="1" ht="15.75" customHeight="1">
      <c r="A1030" s="308"/>
      <c r="B1030" s="219"/>
      <c r="C1030" s="217"/>
      <c r="D1030" s="228"/>
      <c r="E1030" s="314"/>
      <c r="F1030" s="256"/>
      <c r="G1030" s="210"/>
      <c r="H1030" s="197"/>
      <c r="I1030" s="218"/>
      <c r="J1030" s="241"/>
      <c r="K1030" s="243"/>
      <c r="L1030" s="199"/>
    </row>
    <row r="1031" spans="1:12" s="92" customFormat="1" ht="15.75" customHeight="1">
      <c r="A1031" s="308"/>
      <c r="B1031" s="219"/>
      <c r="C1031" s="217"/>
      <c r="D1031" s="228"/>
      <c r="E1031" s="314"/>
      <c r="F1031" s="256"/>
      <c r="G1031" s="50"/>
      <c r="H1031" s="321"/>
      <c r="I1031" s="38"/>
      <c r="J1031" s="241"/>
      <c r="K1031" s="243"/>
      <c r="L1031" s="199"/>
    </row>
    <row r="1032" spans="1:12" s="92" customFormat="1" ht="15.75" customHeight="1">
      <c r="A1032" s="308"/>
      <c r="B1032" s="281"/>
      <c r="C1032" s="288"/>
      <c r="D1032" s="209"/>
      <c r="E1032" s="314"/>
      <c r="F1032" s="256"/>
      <c r="G1032" s="37"/>
      <c r="H1032" s="197"/>
      <c r="I1032" s="36"/>
      <c r="J1032" s="241"/>
      <c r="K1032" s="243"/>
      <c r="L1032" s="199"/>
    </row>
    <row r="1033" spans="1:12" s="92" customFormat="1" ht="15.75" customHeight="1">
      <c r="A1033" s="308"/>
      <c r="B1033" s="39"/>
      <c r="C1033" s="81"/>
      <c r="D1033" s="80"/>
      <c r="E1033" s="314"/>
      <c r="F1033" s="256"/>
      <c r="G1033" s="37"/>
      <c r="H1033" s="88"/>
      <c r="I1033" s="34"/>
      <c r="J1033" s="241"/>
      <c r="K1033" s="243"/>
      <c r="L1033" s="199"/>
    </row>
    <row r="1034" spans="1:12" s="92" customFormat="1" ht="15.75" customHeight="1">
      <c r="A1034" s="308"/>
      <c r="B1034" s="219"/>
      <c r="C1034" s="217"/>
      <c r="D1034" s="228"/>
      <c r="E1034" s="314"/>
      <c r="F1034" s="256"/>
      <c r="G1034" s="210"/>
      <c r="H1034" s="320"/>
      <c r="I1034" s="205"/>
      <c r="J1034" s="241"/>
      <c r="K1034" s="243"/>
      <c r="L1034" s="199"/>
    </row>
    <row r="1035" spans="1:12" s="92" customFormat="1" ht="15.75" customHeight="1">
      <c r="A1035" s="195"/>
      <c r="B1035" s="219"/>
      <c r="C1035" s="217"/>
      <c r="D1035" s="228"/>
      <c r="E1035" s="314"/>
      <c r="F1035" s="256"/>
      <c r="G1035" s="222"/>
      <c r="H1035" s="265"/>
      <c r="I1035" s="34"/>
      <c r="J1035" s="241"/>
      <c r="K1035" s="243"/>
      <c r="L1035" s="199"/>
    </row>
    <row r="1036" spans="1:12" s="92" customFormat="1" ht="15.75" customHeight="1">
      <c r="A1036" s="308"/>
      <c r="B1036" s="39"/>
      <c r="C1036" s="81"/>
      <c r="D1036" s="80"/>
      <c r="E1036" s="314"/>
      <c r="F1036" s="256"/>
      <c r="G1036" s="37"/>
      <c r="H1036" s="88"/>
      <c r="I1036" s="36"/>
      <c r="J1036" s="241"/>
      <c r="K1036" s="243"/>
      <c r="L1036" s="199"/>
    </row>
    <row r="1037" spans="1:12" s="92" customFormat="1" ht="15.75" customHeight="1">
      <c r="A1037" s="308"/>
      <c r="B1037" s="39"/>
      <c r="C1037" s="81"/>
      <c r="D1037" s="80"/>
      <c r="E1037" s="314"/>
      <c r="F1037" s="256"/>
      <c r="G1037" s="37"/>
      <c r="H1037" s="88"/>
      <c r="I1037" s="36"/>
      <c r="J1037" s="241"/>
      <c r="K1037" s="243"/>
      <c r="L1037" s="199"/>
    </row>
    <row r="1038" spans="1:12" s="92" customFormat="1" ht="15.75" customHeight="1">
      <c r="A1038" s="195"/>
      <c r="B1038" s="174"/>
      <c r="C1038" s="95"/>
      <c r="D1038" s="227"/>
      <c r="E1038" s="413"/>
      <c r="F1038" s="256"/>
      <c r="G1038" s="50"/>
      <c r="H1038" s="197"/>
      <c r="I1038" s="44"/>
      <c r="J1038" s="241"/>
      <c r="K1038" s="243"/>
      <c r="L1038" s="199"/>
    </row>
    <row r="1039" spans="1:12" s="92" customFormat="1" ht="15.75" customHeight="1">
      <c r="A1039" s="195"/>
      <c r="B1039" s="174"/>
      <c r="C1039" s="95"/>
      <c r="D1039" s="227"/>
      <c r="E1039" s="413"/>
      <c r="F1039" s="256"/>
      <c r="G1039" s="50"/>
      <c r="H1039" s="197"/>
      <c r="I1039" s="44"/>
      <c r="J1039" s="241"/>
      <c r="K1039" s="243"/>
      <c r="L1039" s="199"/>
    </row>
    <row r="1040" spans="1:12" s="92" customFormat="1" ht="15.75" customHeight="1">
      <c r="A1040" s="195"/>
      <c r="B1040" s="174"/>
      <c r="C1040" s="95"/>
      <c r="D1040" s="227"/>
      <c r="E1040" s="413"/>
      <c r="F1040" s="256"/>
      <c r="G1040" s="50"/>
      <c r="H1040" s="197"/>
      <c r="I1040" s="36"/>
      <c r="J1040" s="241"/>
      <c r="K1040" s="243"/>
      <c r="L1040" s="199"/>
    </row>
    <row r="1041" spans="1:12" s="92" customFormat="1" ht="15.75" customHeight="1">
      <c r="A1041" s="195"/>
      <c r="B1041" s="174"/>
      <c r="C1041" s="95"/>
      <c r="D1041" s="227"/>
      <c r="E1041" s="413"/>
      <c r="F1041" s="256"/>
      <c r="G1041" s="50"/>
      <c r="H1041" s="258"/>
      <c r="I1041" s="44"/>
      <c r="J1041" s="241"/>
      <c r="K1041" s="243"/>
      <c r="L1041" s="199"/>
    </row>
    <row r="1042" spans="1:12" s="92" customFormat="1" ht="15.75" customHeight="1">
      <c r="A1042" s="195"/>
      <c r="B1042" s="174"/>
      <c r="C1042" s="95"/>
      <c r="D1042" s="227"/>
      <c r="E1042" s="413"/>
      <c r="F1042" s="256"/>
      <c r="G1042" s="50"/>
      <c r="H1042" s="258"/>
      <c r="I1042" s="44"/>
      <c r="J1042" s="241"/>
      <c r="K1042" s="243"/>
      <c r="L1042" s="199"/>
    </row>
    <row r="1043" spans="1:12" s="92" customFormat="1" ht="15.75" customHeight="1">
      <c r="A1043" s="195"/>
      <c r="B1043" s="174"/>
      <c r="C1043" s="95"/>
      <c r="D1043" s="227"/>
      <c r="E1043" s="413"/>
      <c r="F1043" s="256"/>
      <c r="G1043" s="50"/>
      <c r="H1043" s="178"/>
      <c r="I1043" s="44"/>
      <c r="J1043" s="241"/>
      <c r="K1043" s="243"/>
      <c r="L1043" s="199"/>
    </row>
    <row r="1044" spans="1:12" s="92" customFormat="1" ht="15.75" customHeight="1">
      <c r="A1044" s="195"/>
      <c r="B1044" s="174"/>
      <c r="C1044" s="95"/>
      <c r="D1044" s="227"/>
      <c r="E1044" s="413"/>
      <c r="F1044" s="256"/>
      <c r="G1044" s="50"/>
      <c r="H1044" s="178"/>
      <c r="I1044" s="44"/>
      <c r="J1044" s="241"/>
      <c r="K1044" s="243"/>
      <c r="L1044" s="199"/>
    </row>
    <row r="1045" spans="1:12" s="92" customFormat="1" ht="15.75" customHeight="1">
      <c r="A1045" s="195"/>
      <c r="B1045" s="174"/>
      <c r="C1045" s="95"/>
      <c r="D1045" s="227"/>
      <c r="E1045" s="413"/>
      <c r="F1045" s="256"/>
      <c r="G1045" s="50"/>
      <c r="H1045" s="178"/>
      <c r="I1045" s="95"/>
      <c r="J1045" s="241"/>
      <c r="K1045" s="243"/>
      <c r="L1045" s="199"/>
    </row>
    <row r="1046" spans="1:12" s="92" customFormat="1" ht="15.75" customHeight="1">
      <c r="A1046" s="195"/>
      <c r="B1046" s="174"/>
      <c r="C1046" s="95"/>
      <c r="D1046" s="227"/>
      <c r="E1046" s="413"/>
      <c r="F1046" s="256"/>
      <c r="G1046" s="50"/>
      <c r="H1046" s="197"/>
      <c r="I1046" s="36"/>
      <c r="J1046" s="241"/>
      <c r="K1046" s="243"/>
      <c r="L1046" s="199"/>
    </row>
    <row r="1047" spans="1:12" s="92" customFormat="1" ht="15.75" customHeight="1">
      <c r="A1047" s="195"/>
      <c r="B1047" s="174"/>
      <c r="C1047" s="95"/>
      <c r="D1047" s="227"/>
      <c r="E1047" s="413"/>
      <c r="F1047" s="256"/>
      <c r="G1047" s="50"/>
      <c r="H1047" s="197"/>
      <c r="I1047" s="44"/>
      <c r="J1047" s="241"/>
      <c r="K1047" s="243"/>
      <c r="L1047" s="199"/>
    </row>
    <row r="1048" spans="1:12" s="92" customFormat="1" ht="15.75" customHeight="1">
      <c r="A1048" s="195"/>
      <c r="B1048" s="174"/>
      <c r="C1048" s="95"/>
      <c r="D1048" s="227"/>
      <c r="E1048" s="413"/>
      <c r="F1048" s="256"/>
      <c r="G1048" s="50"/>
      <c r="H1048" s="197"/>
      <c r="I1048" s="44"/>
      <c r="J1048" s="241"/>
      <c r="K1048" s="243"/>
      <c r="L1048" s="199"/>
    </row>
    <row r="1049" spans="1:12" s="92" customFormat="1" ht="15.75" customHeight="1">
      <c r="A1049" s="195"/>
      <c r="B1049" s="174"/>
      <c r="C1049" s="95"/>
      <c r="D1049" s="227"/>
      <c r="E1049" s="413"/>
      <c r="F1049" s="256"/>
      <c r="G1049" s="50"/>
      <c r="H1049" s="258"/>
      <c r="I1049" s="44"/>
      <c r="J1049" s="241"/>
      <c r="K1049" s="243"/>
      <c r="L1049" s="199"/>
    </row>
    <row r="1050" spans="1:12" s="92" customFormat="1" ht="15.75" customHeight="1">
      <c r="A1050" s="195"/>
      <c r="B1050" s="174"/>
      <c r="C1050" s="95"/>
      <c r="D1050" s="227"/>
      <c r="E1050" s="413"/>
      <c r="F1050" s="256"/>
      <c r="G1050" s="50"/>
      <c r="H1050" s="258"/>
      <c r="I1050" s="44"/>
      <c r="J1050" s="241"/>
      <c r="K1050" s="243"/>
      <c r="L1050" s="199"/>
    </row>
    <row r="1051" spans="1:12" s="92" customFormat="1" ht="15.75" customHeight="1">
      <c r="A1051" s="195"/>
      <c r="B1051" s="174"/>
      <c r="C1051" s="95"/>
      <c r="D1051" s="227"/>
      <c r="E1051" s="413"/>
      <c r="F1051" s="256"/>
      <c r="G1051" s="50"/>
      <c r="H1051" s="258"/>
      <c r="I1051" s="44"/>
      <c r="J1051" s="241"/>
      <c r="K1051" s="243"/>
      <c r="L1051" s="199"/>
    </row>
    <row r="1052" spans="1:12" s="92" customFormat="1" ht="15.75" customHeight="1">
      <c r="A1052" s="308"/>
      <c r="B1052" s="212"/>
      <c r="C1052" s="274"/>
      <c r="D1052" s="276"/>
      <c r="E1052" s="314"/>
      <c r="F1052" s="256"/>
      <c r="G1052" s="213"/>
      <c r="H1052" s="318"/>
      <c r="I1052" s="89"/>
      <c r="J1052" s="241"/>
      <c r="K1052" s="243"/>
      <c r="L1052" s="199"/>
    </row>
    <row r="1053" spans="1:12" s="92" customFormat="1" ht="15.75" customHeight="1">
      <c r="A1053" s="308"/>
      <c r="B1053" s="39"/>
      <c r="C1053" s="81"/>
      <c r="D1053" s="80"/>
      <c r="E1053" s="314"/>
      <c r="F1053" s="256"/>
      <c r="G1053" s="37"/>
      <c r="H1053" s="88"/>
      <c r="I1053" s="34"/>
      <c r="J1053" s="241"/>
      <c r="K1053" s="243"/>
      <c r="L1053" s="199"/>
    </row>
    <row r="1054" spans="1:12" s="92" customFormat="1" ht="15.75" customHeight="1">
      <c r="A1054" s="195"/>
      <c r="B1054" s="219"/>
      <c r="C1054" s="217"/>
      <c r="D1054" s="228"/>
      <c r="E1054" s="314"/>
      <c r="F1054" s="256"/>
      <c r="G1054" s="50"/>
      <c r="H1054" s="197"/>
      <c r="I1054" s="89"/>
      <c r="J1054" s="241"/>
      <c r="K1054" s="243"/>
      <c r="L1054" s="199"/>
    </row>
    <row r="1055" spans="1:12" s="92" customFormat="1" ht="15.75" customHeight="1">
      <c r="A1055" s="308"/>
      <c r="B1055" s="212"/>
      <c r="C1055" s="274"/>
      <c r="D1055" s="276"/>
      <c r="E1055" s="314"/>
      <c r="F1055" s="256"/>
      <c r="G1055" s="213"/>
      <c r="H1055" s="318"/>
      <c r="I1055" s="89"/>
      <c r="J1055" s="241"/>
      <c r="K1055" s="243"/>
      <c r="L1055" s="199"/>
    </row>
    <row r="1056" spans="1:12" s="92" customFormat="1" ht="15.75" customHeight="1">
      <c r="A1056" s="308"/>
      <c r="B1056" s="340"/>
      <c r="C1056" s="275"/>
      <c r="D1056" s="80"/>
      <c r="E1056" s="314"/>
      <c r="F1056" s="256"/>
      <c r="G1056" s="50"/>
      <c r="H1056" s="318"/>
      <c r="I1056" s="89"/>
      <c r="J1056" s="241"/>
      <c r="K1056" s="243"/>
      <c r="L1056" s="199"/>
    </row>
    <row r="1057" spans="1:12" s="92" customFormat="1" ht="15.75" customHeight="1">
      <c r="A1057" s="308"/>
      <c r="B1057" s="340"/>
      <c r="C1057" s="275"/>
      <c r="D1057" s="80"/>
      <c r="E1057" s="314"/>
      <c r="F1057" s="256"/>
      <c r="G1057" s="50"/>
      <c r="H1057" s="318"/>
      <c r="I1057" s="89"/>
      <c r="J1057" s="241"/>
      <c r="K1057" s="243"/>
      <c r="L1057" s="199"/>
    </row>
    <row r="1058" spans="1:12" s="92" customFormat="1" ht="15.75" customHeight="1">
      <c r="A1058" s="308"/>
      <c r="B1058" s="339"/>
      <c r="C1058" s="275"/>
      <c r="D1058" s="80"/>
      <c r="E1058" s="314"/>
      <c r="F1058" s="256"/>
      <c r="G1058" s="50"/>
      <c r="H1058" s="318"/>
      <c r="I1058" s="89"/>
      <c r="J1058" s="241"/>
      <c r="K1058" s="243"/>
      <c r="L1058" s="199"/>
    </row>
    <row r="1059" spans="1:12" s="92" customFormat="1" ht="15.75" customHeight="1">
      <c r="A1059" s="308"/>
      <c r="B1059" s="39"/>
      <c r="C1059" s="275"/>
      <c r="D1059" s="80"/>
      <c r="E1059" s="314"/>
      <c r="F1059" s="256"/>
      <c r="G1059" s="37"/>
      <c r="H1059" s="318"/>
      <c r="I1059" s="89"/>
      <c r="J1059" s="241"/>
      <c r="K1059" s="243"/>
      <c r="L1059" s="199"/>
    </row>
    <row r="1060" spans="1:12" s="92" customFormat="1" ht="15.75" customHeight="1">
      <c r="A1060" s="308"/>
      <c r="B1060" s="39"/>
      <c r="C1060" s="275"/>
      <c r="D1060" s="80"/>
      <c r="E1060" s="314"/>
      <c r="F1060" s="256"/>
      <c r="G1060" s="37"/>
      <c r="H1060" s="318"/>
      <c r="I1060" s="84"/>
      <c r="J1060" s="241"/>
      <c r="K1060" s="243"/>
      <c r="L1060" s="199"/>
    </row>
    <row r="1061" spans="1:12" s="92" customFormat="1" ht="15.75" customHeight="1">
      <c r="A1061" s="308"/>
      <c r="B1061" s="174"/>
      <c r="C1061" s="90"/>
      <c r="D1061" s="80"/>
      <c r="E1061" s="314"/>
      <c r="F1061" s="256"/>
      <c r="G1061" s="196"/>
      <c r="H1061" s="197"/>
      <c r="I1061" s="36"/>
      <c r="J1061" s="241"/>
      <c r="K1061" s="243"/>
      <c r="L1061" s="199"/>
    </row>
    <row r="1062" spans="1:12" s="92" customFormat="1" ht="15.75" customHeight="1">
      <c r="A1062" s="308"/>
      <c r="B1062" s="174"/>
      <c r="C1062" s="90"/>
      <c r="D1062" s="271"/>
      <c r="E1062" s="314"/>
      <c r="F1062" s="256"/>
      <c r="G1062" s="196"/>
      <c r="H1062" s="197"/>
      <c r="I1062" s="36"/>
      <c r="J1062" s="241"/>
      <c r="K1062" s="243"/>
      <c r="L1062" s="199"/>
    </row>
    <row r="1063" spans="1:12" s="92" customFormat="1" ht="15.75" customHeight="1">
      <c r="A1063" s="308"/>
      <c r="B1063" s="179"/>
      <c r="C1063" s="90"/>
      <c r="D1063" s="80"/>
      <c r="E1063" s="314"/>
      <c r="F1063" s="256"/>
      <c r="G1063" s="196"/>
      <c r="H1063" s="197"/>
      <c r="I1063" s="36"/>
      <c r="J1063" s="241"/>
      <c r="K1063" s="243"/>
      <c r="L1063" s="199"/>
    </row>
    <row r="1064" spans="1:12" s="92" customFormat="1" ht="15.75" customHeight="1">
      <c r="A1064" s="308"/>
      <c r="B1064" s="179"/>
      <c r="C1064" s="81"/>
      <c r="D1064" s="80"/>
      <c r="E1064" s="314"/>
      <c r="F1064" s="256"/>
      <c r="G1064" s="196"/>
      <c r="H1064" s="197"/>
      <c r="I1064" s="36"/>
      <c r="J1064" s="241"/>
      <c r="K1064" s="243"/>
      <c r="L1064" s="199"/>
    </row>
    <row r="1065" spans="1:12" s="92" customFormat="1" ht="15.75" customHeight="1">
      <c r="A1065" s="308"/>
      <c r="B1065" s="215"/>
      <c r="C1065" s="81"/>
      <c r="D1065" s="271"/>
      <c r="E1065" s="314"/>
      <c r="F1065" s="256"/>
      <c r="G1065" s="196"/>
      <c r="H1065" s="197"/>
      <c r="I1065" s="36"/>
      <c r="J1065" s="241"/>
      <c r="K1065" s="243"/>
      <c r="L1065" s="199"/>
    </row>
    <row r="1066" spans="1:12" s="92" customFormat="1" ht="15.75" customHeight="1">
      <c r="A1066" s="308"/>
      <c r="B1066" s="219"/>
      <c r="C1066" s="217"/>
      <c r="D1066" s="228"/>
      <c r="E1066" s="314"/>
      <c r="F1066" s="256"/>
      <c r="G1066" s="217"/>
      <c r="H1066" s="197"/>
      <c r="I1066" s="217"/>
      <c r="J1066" s="241"/>
      <c r="K1066" s="243"/>
      <c r="L1066" s="199"/>
    </row>
    <row r="1067" spans="1:12" s="92" customFormat="1" ht="15.75" customHeight="1">
      <c r="A1067" s="308"/>
      <c r="B1067" s="219"/>
      <c r="C1067" s="217"/>
      <c r="D1067" s="228"/>
      <c r="E1067" s="314"/>
      <c r="F1067" s="256"/>
      <c r="G1067" s="217"/>
      <c r="H1067" s="319"/>
      <c r="I1067" s="38"/>
      <c r="J1067" s="241"/>
      <c r="K1067" s="243"/>
      <c r="L1067" s="199"/>
    </row>
    <row r="1068" spans="1:12" s="92" customFormat="1" ht="15.75" customHeight="1">
      <c r="A1068" s="308"/>
      <c r="B1068" s="219"/>
      <c r="C1068" s="217"/>
      <c r="D1068" s="228"/>
      <c r="E1068" s="314"/>
      <c r="F1068" s="256"/>
      <c r="G1068" s="95"/>
      <c r="H1068" s="321"/>
      <c r="I1068" s="38"/>
      <c r="J1068" s="241"/>
      <c r="K1068" s="243"/>
      <c r="L1068" s="199"/>
    </row>
    <row r="1069" spans="1:12" s="92" customFormat="1" ht="15.75" customHeight="1">
      <c r="A1069" s="308"/>
      <c r="B1069" s="39"/>
      <c r="C1069" s="81"/>
      <c r="D1069" s="228"/>
      <c r="E1069" s="314"/>
      <c r="F1069" s="256"/>
      <c r="G1069" s="95"/>
      <c r="H1069" s="321"/>
      <c r="I1069" s="38"/>
      <c r="J1069" s="241"/>
      <c r="K1069" s="243"/>
      <c r="L1069" s="199"/>
    </row>
    <row r="1070" spans="1:12" s="92" customFormat="1" ht="15.75" customHeight="1">
      <c r="A1070" s="308"/>
      <c r="B1070" s="281"/>
      <c r="C1070" s="288"/>
      <c r="D1070" s="209"/>
      <c r="E1070" s="314"/>
      <c r="F1070" s="256"/>
      <c r="G1070" s="81"/>
      <c r="H1070" s="197"/>
      <c r="I1070" s="38"/>
      <c r="J1070" s="241"/>
      <c r="K1070" s="243"/>
      <c r="L1070" s="199"/>
    </row>
    <row r="1071" spans="1:12" s="92" customFormat="1" ht="15.75" customHeight="1">
      <c r="A1071" s="308"/>
      <c r="B1071" s="341"/>
      <c r="C1071" s="81"/>
      <c r="D1071" s="80"/>
      <c r="E1071" s="314"/>
      <c r="F1071" s="256"/>
      <c r="G1071" s="260"/>
      <c r="H1071" s="258"/>
      <c r="I1071" s="38"/>
      <c r="J1071" s="241"/>
      <c r="K1071" s="243"/>
      <c r="L1071" s="199"/>
    </row>
    <row r="1072" spans="1:12" s="92" customFormat="1" ht="15.75" customHeight="1">
      <c r="A1072" s="308"/>
      <c r="B1072" s="334"/>
      <c r="C1072" s="217"/>
      <c r="D1072" s="272"/>
      <c r="E1072" s="314"/>
      <c r="F1072" s="256"/>
      <c r="G1072" s="244"/>
      <c r="H1072" s="258"/>
      <c r="I1072" s="177"/>
      <c r="J1072" s="241"/>
      <c r="K1072" s="243"/>
      <c r="L1072" s="199"/>
    </row>
    <row r="1073" spans="1:12" s="92" customFormat="1" ht="15.75" customHeight="1">
      <c r="A1073" s="308"/>
      <c r="B1073" s="39"/>
      <c r="C1073" s="81"/>
      <c r="D1073" s="80"/>
      <c r="E1073" s="314"/>
      <c r="F1073" s="256"/>
      <c r="G1073" s="95"/>
      <c r="H1073" s="197"/>
      <c r="I1073" s="220"/>
      <c r="J1073" s="241"/>
      <c r="K1073" s="243"/>
      <c r="L1073" s="199"/>
    </row>
    <row r="1074" spans="1:12" s="92" customFormat="1" ht="15.75" customHeight="1">
      <c r="A1074" s="308"/>
      <c r="B1074" s="39"/>
      <c r="C1074" s="81"/>
      <c r="D1074" s="80"/>
      <c r="E1074" s="314"/>
      <c r="F1074" s="256"/>
      <c r="G1074" s="81"/>
      <c r="H1074" s="88"/>
      <c r="I1074" s="81"/>
      <c r="J1074" s="241"/>
      <c r="K1074" s="243"/>
      <c r="L1074" s="199"/>
    </row>
    <row r="1075" spans="1:12" s="92" customFormat="1" ht="15.75" customHeight="1">
      <c r="A1075" s="308"/>
      <c r="B1075" s="219"/>
      <c r="C1075" s="217"/>
      <c r="D1075" s="228"/>
      <c r="E1075" s="314"/>
      <c r="F1075" s="256"/>
      <c r="G1075" s="217"/>
      <c r="H1075" s="197"/>
      <c r="I1075" s="250"/>
      <c r="J1075" s="241"/>
      <c r="K1075" s="243"/>
      <c r="L1075" s="199"/>
    </row>
    <row r="1076" spans="1:12" s="92" customFormat="1" ht="15.75" customHeight="1">
      <c r="A1076" s="195"/>
      <c r="B1076" s="342"/>
      <c r="C1076" s="285"/>
      <c r="D1076" s="286"/>
      <c r="E1076" s="314"/>
      <c r="F1076" s="266"/>
      <c r="G1076" s="267"/>
      <c r="H1076" s="268"/>
      <c r="I1076" s="280"/>
      <c r="J1076" s="269"/>
      <c r="K1076" s="243"/>
      <c r="L1076" s="199"/>
    </row>
    <row r="1077" spans="1:12" s="92" customFormat="1" ht="15.75" customHeight="1">
      <c r="A1077" s="308"/>
      <c r="B1077" s="219"/>
      <c r="C1077" s="217"/>
      <c r="D1077" s="228"/>
      <c r="E1077" s="314"/>
      <c r="F1077" s="256"/>
      <c r="G1077" s="217"/>
      <c r="H1077" s="197"/>
      <c r="I1077" s="36"/>
      <c r="J1077" s="241"/>
      <c r="K1077" s="243"/>
      <c r="L1077" s="199"/>
    </row>
    <row r="1078" spans="1:12" s="92" customFormat="1" ht="15.75" customHeight="1">
      <c r="A1078" s="308"/>
      <c r="B1078" s="39"/>
      <c r="C1078" s="81"/>
      <c r="D1078" s="80"/>
      <c r="E1078" s="314"/>
      <c r="F1078" s="256"/>
      <c r="G1078" s="81"/>
      <c r="H1078" s="88"/>
      <c r="I1078" s="38"/>
      <c r="J1078" s="241"/>
      <c r="K1078" s="243"/>
      <c r="L1078" s="199"/>
    </row>
    <row r="1079" spans="1:12" s="92" customFormat="1" ht="15.75" customHeight="1">
      <c r="A1079" s="308"/>
      <c r="B1079" s="39"/>
      <c r="C1079" s="81"/>
      <c r="D1079" s="80"/>
      <c r="E1079" s="314"/>
      <c r="F1079" s="256"/>
      <c r="G1079" s="81"/>
      <c r="H1079" s="88"/>
      <c r="I1079" s="38"/>
      <c r="J1079" s="241"/>
      <c r="K1079" s="243"/>
      <c r="L1079" s="199"/>
    </row>
    <row r="1080" spans="1:12" s="92" customFormat="1" ht="15.75" customHeight="1">
      <c r="A1080" s="195"/>
      <c r="B1080" s="174"/>
      <c r="C1080" s="95"/>
      <c r="D1080" s="227"/>
      <c r="E1080" s="413"/>
      <c r="F1080" s="256"/>
      <c r="G1080" s="95"/>
      <c r="H1080" s="258"/>
      <c r="I1080" s="95"/>
      <c r="J1080" s="241"/>
      <c r="K1080" s="243"/>
      <c r="L1080" s="199"/>
    </row>
    <row r="1081" spans="1:12" s="92" customFormat="1" ht="15.75" customHeight="1">
      <c r="A1081" s="195"/>
      <c r="B1081" s="174"/>
      <c r="C1081" s="95"/>
      <c r="D1081" s="227"/>
      <c r="E1081" s="413"/>
      <c r="F1081" s="256"/>
      <c r="G1081" s="95"/>
      <c r="H1081" s="258"/>
      <c r="I1081" s="95"/>
      <c r="J1081" s="241"/>
      <c r="K1081" s="243"/>
      <c r="L1081" s="199"/>
    </row>
    <row r="1082" spans="1:12" s="92" customFormat="1" ht="15.75" customHeight="1">
      <c r="A1082" s="195"/>
      <c r="B1082" s="174"/>
      <c r="C1082" s="95"/>
      <c r="D1082" s="227"/>
      <c r="E1082" s="413"/>
      <c r="F1082" s="256"/>
      <c r="G1082" s="95"/>
      <c r="H1082" s="178"/>
      <c r="I1082" s="38"/>
      <c r="J1082" s="241"/>
      <c r="K1082" s="243"/>
      <c r="L1082" s="199"/>
    </row>
    <row r="1083" spans="1:12" s="92" customFormat="1" ht="15.75" customHeight="1">
      <c r="A1083" s="195"/>
      <c r="B1083" s="174"/>
      <c r="C1083" s="95"/>
      <c r="D1083" s="227"/>
      <c r="E1083" s="413"/>
      <c r="F1083" s="256"/>
      <c r="G1083" s="95"/>
      <c r="H1083" s="178"/>
      <c r="I1083" s="95"/>
      <c r="J1083" s="241"/>
      <c r="K1083" s="243"/>
      <c r="L1083" s="199"/>
    </row>
    <row r="1084" spans="1:12" s="92" customFormat="1" ht="15.75" customHeight="1">
      <c r="A1084" s="195"/>
      <c r="B1084" s="174"/>
      <c r="C1084" s="95"/>
      <c r="D1084" s="227"/>
      <c r="E1084" s="413"/>
      <c r="F1084" s="256"/>
      <c r="G1084" s="95"/>
      <c r="H1084" s="178"/>
      <c r="I1084" s="95"/>
      <c r="J1084" s="241"/>
      <c r="K1084" s="243"/>
      <c r="L1084" s="199"/>
    </row>
    <row r="1085" spans="1:12" s="92" customFormat="1" ht="15.75" customHeight="1">
      <c r="A1085" s="195"/>
      <c r="B1085" s="174"/>
      <c r="C1085" s="95"/>
      <c r="D1085" s="227"/>
      <c r="E1085" s="413"/>
      <c r="F1085" s="256"/>
      <c r="G1085" s="95"/>
      <c r="H1085" s="197"/>
      <c r="I1085" s="95"/>
      <c r="J1085" s="241"/>
      <c r="K1085" s="243"/>
      <c r="L1085" s="199"/>
    </row>
    <row r="1086" spans="1:12" s="92" customFormat="1" ht="15.75" customHeight="1">
      <c r="A1086" s="195"/>
      <c r="B1086" s="174"/>
      <c r="C1086" s="95"/>
      <c r="D1086" s="227"/>
      <c r="E1086" s="413"/>
      <c r="F1086" s="256"/>
      <c r="G1086" s="95"/>
      <c r="H1086" s="197"/>
      <c r="I1086" s="95"/>
      <c r="J1086" s="241"/>
      <c r="K1086" s="243"/>
      <c r="L1086" s="199"/>
    </row>
    <row r="1087" spans="1:12" s="92" customFormat="1" ht="15.75" customHeight="1">
      <c r="A1087" s="195"/>
      <c r="B1087" s="174"/>
      <c r="C1087" s="95"/>
      <c r="D1087" s="227"/>
      <c r="E1087" s="413"/>
      <c r="F1087" s="256"/>
      <c r="G1087" s="95"/>
      <c r="H1087" s="197"/>
      <c r="I1087" s="95"/>
      <c r="J1087" s="241"/>
      <c r="K1087" s="243"/>
      <c r="L1087" s="199"/>
    </row>
    <row r="1088" spans="1:12" s="92" customFormat="1" ht="15.75" customHeight="1">
      <c r="A1088" s="195"/>
      <c r="B1088" s="174"/>
      <c r="C1088" s="95"/>
      <c r="D1088" s="227"/>
      <c r="E1088" s="413"/>
      <c r="F1088" s="256"/>
      <c r="G1088" s="95"/>
      <c r="H1088" s="258"/>
      <c r="I1088" s="95"/>
      <c r="J1088" s="241"/>
      <c r="K1088" s="243"/>
      <c r="L1088" s="199"/>
    </row>
    <row r="1089" spans="1:12" s="92" customFormat="1" ht="15.75" customHeight="1">
      <c r="A1089" s="195"/>
      <c r="B1089" s="174"/>
      <c r="C1089" s="95"/>
      <c r="D1089" s="227"/>
      <c r="E1089" s="413"/>
      <c r="F1089" s="256"/>
      <c r="G1089" s="95"/>
      <c r="H1089" s="258"/>
      <c r="I1089" s="38"/>
      <c r="J1089" s="241"/>
      <c r="K1089" s="243"/>
      <c r="L1089" s="199"/>
    </row>
    <row r="1090" spans="1:12" s="92" customFormat="1" ht="15.75" customHeight="1">
      <c r="A1090" s="195"/>
      <c r="B1090" s="174"/>
      <c r="C1090" s="95"/>
      <c r="D1090" s="227"/>
      <c r="E1090" s="413"/>
      <c r="F1090" s="256"/>
      <c r="G1090" s="95"/>
      <c r="H1090" s="178"/>
      <c r="I1090" s="95"/>
      <c r="J1090" s="241"/>
      <c r="K1090" s="243"/>
      <c r="L1090" s="199"/>
    </row>
    <row r="1091" spans="1:12" s="92" customFormat="1" ht="15.75" customHeight="1">
      <c r="A1091" s="195"/>
      <c r="B1091" s="174"/>
      <c r="C1091" s="95"/>
      <c r="D1091" s="227"/>
      <c r="E1091" s="413"/>
      <c r="F1091" s="256"/>
      <c r="G1091" s="95"/>
      <c r="H1091" s="178"/>
      <c r="I1091" s="95"/>
      <c r="J1091" s="241"/>
      <c r="K1091" s="243"/>
      <c r="L1091" s="199"/>
    </row>
    <row r="1092" spans="1:12" s="92" customFormat="1" ht="15.75" customHeight="1">
      <c r="A1092" s="195"/>
      <c r="B1092" s="174"/>
      <c r="C1092" s="95"/>
      <c r="D1092" s="227"/>
      <c r="E1092" s="413"/>
      <c r="F1092" s="256"/>
      <c r="G1092" s="95"/>
      <c r="H1092" s="178"/>
      <c r="I1092" s="95"/>
      <c r="J1092" s="241"/>
      <c r="K1092" s="243"/>
      <c r="L1092" s="199"/>
    </row>
    <row r="1093" spans="1:12" s="92" customFormat="1" ht="15.75" customHeight="1">
      <c r="A1093" s="195"/>
      <c r="B1093" s="174"/>
      <c r="C1093" s="95"/>
      <c r="D1093" s="227"/>
      <c r="E1093" s="413"/>
      <c r="F1093" s="256"/>
      <c r="G1093" s="95"/>
      <c r="H1093" s="197"/>
      <c r="I1093" s="95"/>
      <c r="J1093" s="241"/>
      <c r="K1093" s="243"/>
      <c r="L1093" s="199"/>
    </row>
    <row r="1094" spans="1:12" s="92" customFormat="1" ht="15.75" customHeight="1">
      <c r="A1094" s="195"/>
      <c r="B1094" s="174"/>
      <c r="C1094" s="95"/>
      <c r="D1094" s="227"/>
      <c r="E1094" s="413"/>
      <c r="F1094" s="256"/>
      <c r="G1094" s="95"/>
      <c r="H1094" s="197"/>
      <c r="I1094" s="95"/>
      <c r="J1094" s="241"/>
      <c r="K1094" s="243"/>
      <c r="L1094" s="199"/>
    </row>
    <row r="1095" spans="1:12" ht="15.75" customHeight="1">
      <c r="J1095" s="241"/>
      <c r="K1095" s="243"/>
      <c r="L1095" s="199"/>
    </row>
    <row r="1096" spans="1:12" ht="15.75" customHeight="1">
      <c r="J1096" s="241"/>
      <c r="K1096" s="243"/>
      <c r="L1096" s="199"/>
    </row>
    <row r="1097" spans="1:12" ht="15.75" customHeight="1">
      <c r="J1097" s="241"/>
      <c r="K1097" s="243"/>
      <c r="L1097" s="199"/>
    </row>
    <row r="1098" spans="1:12" ht="15.75" customHeight="1">
      <c r="A1098" s="195"/>
      <c r="B1098" s="215"/>
      <c r="C1098" s="85"/>
      <c r="D1098" s="270"/>
      <c r="E1098" s="206"/>
      <c r="F1098" s="256"/>
      <c r="G1098" s="50"/>
      <c r="I1098" s="89"/>
      <c r="J1098" s="241"/>
      <c r="K1098" s="243"/>
      <c r="L1098" s="199"/>
    </row>
    <row r="1099" spans="1:12" ht="15.75" customHeight="1">
      <c r="A1099" s="195"/>
      <c r="B1099" s="212"/>
      <c r="C1099" s="239"/>
      <c r="D1099" s="213"/>
      <c r="E1099" s="206"/>
      <c r="F1099" s="256"/>
      <c r="G1099" s="254"/>
      <c r="I1099" s="89"/>
      <c r="J1099" s="241"/>
      <c r="K1099" s="243"/>
      <c r="L1099" s="199"/>
    </row>
    <row r="1100" spans="1:12" ht="15.75" customHeight="1">
      <c r="A1100" s="308"/>
      <c r="B1100" s="174"/>
      <c r="C1100" s="239"/>
      <c r="D1100" s="41"/>
      <c r="E1100" s="206"/>
      <c r="F1100" s="256"/>
      <c r="G1100" s="196"/>
      <c r="I1100" s="180"/>
      <c r="J1100" s="241"/>
      <c r="K1100" s="243"/>
      <c r="L1100" s="199"/>
    </row>
    <row r="1101" spans="1:12" ht="15.75" customHeight="1">
      <c r="A1101" s="308"/>
      <c r="B1101" s="174"/>
      <c r="C1101" s="239"/>
      <c r="D1101" s="41"/>
      <c r="E1101" s="206"/>
      <c r="F1101" s="256"/>
      <c r="G1101" s="196"/>
      <c r="I1101" s="180"/>
      <c r="J1101" s="241"/>
      <c r="K1101" s="243"/>
      <c r="L1101" s="199"/>
    </row>
    <row r="1102" spans="1:12" ht="15.75" customHeight="1">
      <c r="A1102" s="308"/>
      <c r="B1102" s="174"/>
      <c r="C1102" s="239"/>
      <c r="D1102" s="200"/>
      <c r="E1102" s="206"/>
      <c r="F1102" s="256"/>
      <c r="G1102" s="196"/>
      <c r="I1102" s="226"/>
      <c r="J1102" s="241"/>
      <c r="K1102" s="243"/>
      <c r="L1102" s="199"/>
    </row>
    <row r="1103" spans="1:12" ht="15.75" customHeight="1">
      <c r="A1103" s="195"/>
      <c r="B1103" s="219"/>
      <c r="C1103" s="239"/>
      <c r="D1103" s="211"/>
      <c r="E1103" s="206"/>
      <c r="F1103" s="256"/>
      <c r="G1103" s="252"/>
      <c r="I1103" s="218"/>
      <c r="J1103" s="241"/>
      <c r="K1103" s="243"/>
      <c r="L1103" s="199"/>
    </row>
    <row r="1104" spans="1:12" ht="15.75" customHeight="1">
      <c r="A1104" s="195"/>
      <c r="B1104" s="219"/>
      <c r="C1104" s="239"/>
      <c r="D1104" s="211"/>
      <c r="E1104" s="206"/>
      <c r="F1104" s="256"/>
      <c r="G1104" s="50"/>
      <c r="I1104" s="34"/>
      <c r="J1104" s="241"/>
      <c r="K1104" s="243"/>
      <c r="L1104" s="199"/>
    </row>
    <row r="1105" spans="1:12" ht="15.75" customHeight="1">
      <c r="A1105" s="195"/>
      <c r="B1105" s="281"/>
      <c r="C1105" s="239"/>
      <c r="D1105" s="248"/>
      <c r="E1105" s="206"/>
      <c r="F1105" s="256"/>
      <c r="G1105" s="253"/>
      <c r="I1105" s="245"/>
      <c r="J1105" s="241"/>
      <c r="K1105" s="243"/>
      <c r="L1105" s="199"/>
    </row>
    <row r="1106" spans="1:12" ht="15.75" customHeight="1">
      <c r="A1106" s="195"/>
      <c r="B1106" s="39"/>
      <c r="C1106" s="239"/>
      <c r="D1106" s="41"/>
      <c r="E1106" s="206"/>
      <c r="F1106" s="256"/>
      <c r="G1106" s="50"/>
      <c r="I1106" s="233"/>
      <c r="J1106" s="241"/>
      <c r="K1106" s="243"/>
      <c r="L1106" s="199"/>
    </row>
    <row r="1107" spans="1:12" ht="15.75" customHeight="1">
      <c r="A1107" s="195"/>
      <c r="B1107" s="39"/>
      <c r="C1107" s="239"/>
      <c r="D1107" s="41"/>
      <c r="E1107" s="206"/>
      <c r="F1107" s="256"/>
      <c r="G1107" s="50"/>
      <c r="I1107" s="233"/>
      <c r="J1107" s="241"/>
      <c r="K1107" s="243"/>
      <c r="L1107" s="199"/>
    </row>
    <row r="1108" spans="1:12" ht="15.75" customHeight="1">
      <c r="A1108" s="195"/>
      <c r="B1108" s="39"/>
      <c r="C1108" s="239"/>
      <c r="D1108" s="41"/>
      <c r="E1108" s="206"/>
      <c r="F1108" s="256"/>
      <c r="G1108" s="50"/>
      <c r="I1108" s="233"/>
      <c r="J1108" s="241"/>
      <c r="K1108" s="243"/>
      <c r="L1108" s="199"/>
    </row>
    <row r="1109" spans="1:12" ht="15.75" customHeight="1">
      <c r="A1109" s="195"/>
      <c r="B1109" s="39"/>
      <c r="C1109" s="239"/>
      <c r="D1109" s="41"/>
      <c r="E1109" s="206"/>
      <c r="F1109" s="256"/>
      <c r="G1109" s="50"/>
      <c r="I1109" s="233"/>
      <c r="J1109" s="241"/>
      <c r="K1109" s="243"/>
      <c r="L1109" s="199"/>
    </row>
    <row r="1110" spans="1:12" ht="15.75" customHeight="1">
      <c r="A1110" s="195"/>
      <c r="B1110" s="344"/>
      <c r="C1110" s="239"/>
      <c r="D1110" s="41"/>
      <c r="E1110" s="206"/>
      <c r="F1110" s="256"/>
      <c r="G1110" s="253"/>
      <c r="H1110" s="197"/>
      <c r="I1110" s="34"/>
      <c r="J1110" s="241"/>
      <c r="K1110" s="243"/>
      <c r="L1110" s="199"/>
    </row>
    <row r="1111" spans="1:12" ht="15.75" customHeight="1">
      <c r="A1111" s="195"/>
      <c r="B1111" s="39"/>
      <c r="C1111" s="239"/>
      <c r="D1111" s="41"/>
      <c r="E1111" s="206"/>
      <c r="F1111" s="256"/>
      <c r="G1111" s="253"/>
      <c r="H1111" s="197"/>
      <c r="I1111" s="34"/>
      <c r="J1111" s="241"/>
      <c r="K1111" s="243"/>
      <c r="L1111" s="199"/>
    </row>
    <row r="1112" spans="1:12" ht="15.75" customHeight="1">
      <c r="A1112" s="195"/>
      <c r="B1112" s="39"/>
      <c r="C1112" s="239"/>
      <c r="D1112" s="41"/>
      <c r="E1112" s="206"/>
      <c r="F1112" s="256"/>
      <c r="G1112" s="253"/>
      <c r="H1112" s="197"/>
      <c r="I1112" s="189"/>
      <c r="J1112" s="241"/>
      <c r="K1112" s="243"/>
      <c r="L1112" s="199"/>
    </row>
    <row r="1113" spans="1:12" ht="15.75" customHeight="1">
      <c r="A1113" s="195"/>
      <c r="B1113" s="39"/>
      <c r="C1113" s="239"/>
      <c r="D1113" s="211"/>
      <c r="E1113" s="206"/>
      <c r="F1113" s="256"/>
      <c r="G1113" s="253"/>
      <c r="H1113" s="197"/>
      <c r="I1113" s="34"/>
      <c r="J1113" s="241"/>
      <c r="K1113" s="243"/>
      <c r="L1113" s="199"/>
    </row>
    <row r="1114" spans="1:12" ht="15.75" customHeight="1">
      <c r="A1114" s="195"/>
      <c r="B1114" s="39"/>
      <c r="C1114" s="239"/>
      <c r="D1114" s="41"/>
      <c r="E1114" s="206"/>
      <c r="F1114" s="256"/>
      <c r="G1114" s="253"/>
      <c r="H1114" s="197"/>
      <c r="I1114" s="34"/>
      <c r="J1114" s="241"/>
      <c r="K1114" s="243"/>
      <c r="L1114" s="199"/>
    </row>
    <row r="1115" spans="1:12" ht="15.75" customHeight="1">
      <c r="A1115" s="195"/>
      <c r="B1115" s="39"/>
      <c r="C1115" s="239"/>
      <c r="D1115" s="41"/>
      <c r="E1115" s="206"/>
      <c r="F1115" s="256"/>
      <c r="G1115" s="253"/>
      <c r="H1115" s="197"/>
      <c r="I1115" s="34"/>
      <c r="J1115" s="241"/>
      <c r="K1115" s="243"/>
      <c r="L1115" s="199"/>
    </row>
    <row r="1116" spans="1:12" ht="15.75" customHeight="1">
      <c r="A1116" s="195"/>
      <c r="B1116" s="39"/>
      <c r="C1116" s="239"/>
      <c r="D1116" s="41"/>
      <c r="E1116" s="206"/>
      <c r="F1116" s="256"/>
      <c r="G1116" s="253"/>
      <c r="H1116" s="197"/>
      <c r="I1116" s="34"/>
      <c r="J1116" s="241"/>
      <c r="K1116" s="243"/>
      <c r="L1116" s="199"/>
    </row>
    <row r="1117" spans="1:12" ht="15.75" customHeight="1">
      <c r="A1117" s="195"/>
      <c r="B1117" s="39"/>
      <c r="C1117" s="239"/>
      <c r="D1117" s="41"/>
      <c r="E1117" s="206"/>
      <c r="F1117" s="256"/>
      <c r="G1117" s="253"/>
      <c r="H1117" s="197"/>
      <c r="I1117" s="34"/>
      <c r="J1117" s="241"/>
      <c r="K1117" s="243"/>
      <c r="L1117" s="199"/>
    </row>
    <row r="1118" spans="1:12" ht="15.75" customHeight="1">
      <c r="A1118" s="195"/>
      <c r="B1118" s="219"/>
      <c r="C1118" s="239"/>
      <c r="D1118" s="211"/>
      <c r="E1118" s="206"/>
      <c r="F1118" s="256"/>
      <c r="G1118" s="252"/>
      <c r="H1118" s="320"/>
      <c r="I1118" s="230"/>
      <c r="J1118" s="241"/>
      <c r="K1118" s="243"/>
      <c r="L1118" s="199"/>
    </row>
    <row r="1119" spans="1:12" ht="15.75" customHeight="1">
      <c r="A1119" s="195"/>
      <c r="B1119" s="39"/>
      <c r="C1119" s="239"/>
      <c r="D1119" s="41"/>
      <c r="E1119" s="206"/>
      <c r="F1119" s="256"/>
      <c r="G1119" s="253"/>
      <c r="H1119" s="197"/>
      <c r="I1119" s="36"/>
      <c r="J1119" s="241"/>
      <c r="K1119" s="243"/>
      <c r="L1119" s="199"/>
    </row>
    <row r="1120" spans="1:12" ht="15.75" customHeight="1">
      <c r="A1120" s="195"/>
      <c r="B1120" s="39"/>
      <c r="C1120" s="239"/>
      <c r="D1120" s="41"/>
      <c r="E1120" s="206"/>
      <c r="F1120" s="256"/>
      <c r="G1120" s="253"/>
      <c r="H1120" s="197"/>
      <c r="I1120" s="34"/>
      <c r="J1120" s="241"/>
      <c r="K1120" s="243"/>
      <c r="L1120" s="199"/>
    </row>
    <row r="1121" spans="1:12" ht="15.75" customHeight="1">
      <c r="A1121" s="195"/>
      <c r="B1121" s="39"/>
      <c r="C1121" s="239"/>
      <c r="D1121" s="41"/>
      <c r="E1121" s="206"/>
      <c r="F1121" s="256"/>
      <c r="G1121" s="253"/>
      <c r="H1121" s="197"/>
      <c r="I1121" s="34"/>
      <c r="J1121" s="241"/>
      <c r="K1121" s="243"/>
      <c r="L1121" s="199"/>
    </row>
    <row r="1122" spans="1:12" ht="15.75" customHeight="1">
      <c r="A1122" s="195"/>
      <c r="B1122" s="39"/>
      <c r="C1122" s="239"/>
      <c r="D1122" s="41"/>
      <c r="E1122" s="206"/>
      <c r="F1122" s="256"/>
      <c r="G1122" s="253"/>
      <c r="H1122" s="197"/>
      <c r="I1122" s="34"/>
      <c r="J1122" s="241"/>
      <c r="K1122" s="243"/>
      <c r="L1122" s="199"/>
    </row>
    <row r="1123" spans="1:12" ht="15.75" customHeight="1">
      <c r="A1123" s="195"/>
      <c r="B1123" s="39"/>
      <c r="C1123" s="239"/>
      <c r="D1123" s="41"/>
      <c r="E1123" s="206"/>
      <c r="F1123" s="256"/>
      <c r="G1123" s="253"/>
      <c r="H1123" s="197"/>
      <c r="I1123" s="34"/>
      <c r="J1123" s="241"/>
      <c r="K1123" s="243"/>
      <c r="L1123" s="199"/>
    </row>
    <row r="1124" spans="1:12" ht="15.75" customHeight="1">
      <c r="A1124" s="195"/>
      <c r="B1124" s="174"/>
      <c r="C1124" s="239"/>
      <c r="D1124" s="224"/>
      <c r="E1124" s="206"/>
      <c r="F1124" s="256"/>
      <c r="G1124" s="50"/>
      <c r="H1124" s="197"/>
      <c r="I1124" s="44"/>
      <c r="J1124" s="241"/>
      <c r="K1124" s="243"/>
      <c r="L1124" s="199"/>
    </row>
    <row r="1125" spans="1:12" ht="15.75" customHeight="1">
      <c r="A1125" s="195"/>
      <c r="B1125" s="174"/>
      <c r="C1125" s="239"/>
      <c r="D1125" s="224"/>
      <c r="E1125" s="206"/>
      <c r="F1125" s="256"/>
      <c r="G1125" s="50"/>
      <c r="H1125" s="197"/>
      <c r="I1125" s="44"/>
      <c r="J1125" s="241"/>
      <c r="K1125" s="243"/>
      <c r="L1125" s="199"/>
    </row>
    <row r="1126" spans="1:12" ht="15.75" customHeight="1">
      <c r="A1126" s="195"/>
      <c r="B1126" s="174"/>
      <c r="C1126" s="239"/>
      <c r="D1126" s="224"/>
      <c r="E1126" s="206"/>
      <c r="F1126" s="256"/>
      <c r="G1126" s="50"/>
      <c r="H1126" s="197"/>
      <c r="I1126" s="226"/>
      <c r="J1126" s="241"/>
      <c r="K1126" s="243"/>
      <c r="L1126" s="199"/>
    </row>
    <row r="1127" spans="1:12" ht="15.75" customHeight="1">
      <c r="A1127" s="195"/>
      <c r="B1127" s="174"/>
      <c r="C1127" s="239"/>
      <c r="D1127" s="41"/>
      <c r="E1127" s="206"/>
      <c r="F1127" s="256"/>
      <c r="G1127" s="50"/>
      <c r="H1127" s="197"/>
      <c r="I1127" s="44"/>
      <c r="J1127" s="241"/>
      <c r="K1127" s="243"/>
      <c r="L1127" s="199"/>
    </row>
    <row r="1128" spans="1:12" ht="15.75" customHeight="1">
      <c r="A1128" s="195"/>
      <c r="B1128" s="174"/>
      <c r="C1128" s="239"/>
      <c r="D1128" s="41"/>
      <c r="E1128" s="206"/>
      <c r="F1128" s="256"/>
      <c r="G1128" s="50"/>
      <c r="H1128" s="198"/>
      <c r="I1128" s="44"/>
      <c r="J1128" s="241"/>
      <c r="K1128" s="243"/>
      <c r="L1128" s="199"/>
    </row>
    <row r="1129" spans="1:12" ht="15.75" customHeight="1">
      <c r="A1129" s="195"/>
      <c r="B1129" s="174"/>
      <c r="C1129" s="239"/>
      <c r="D1129" s="224"/>
      <c r="E1129" s="206"/>
      <c r="F1129" s="256"/>
      <c r="G1129" s="50"/>
      <c r="H1129" s="197"/>
      <c r="I1129" s="44"/>
      <c r="J1129" s="241"/>
      <c r="K1129" s="243"/>
      <c r="L1129" s="199"/>
    </row>
    <row r="1130" spans="1:12" ht="15.75" customHeight="1">
      <c r="A1130" s="195"/>
      <c r="B1130" s="174"/>
      <c r="C1130" s="239"/>
      <c r="D1130" s="224"/>
      <c r="E1130" s="206"/>
      <c r="F1130" s="256"/>
      <c r="G1130" s="50"/>
      <c r="H1130" s="197"/>
      <c r="I1130" s="44"/>
      <c r="J1130" s="241"/>
      <c r="K1130" s="243"/>
      <c r="L1130" s="199"/>
    </row>
    <row r="1131" spans="1:12" ht="15.75" customHeight="1">
      <c r="A1131" s="195"/>
      <c r="B1131" s="174"/>
      <c r="C1131" s="239"/>
      <c r="D1131" s="224"/>
      <c r="E1131" s="206"/>
      <c r="F1131" s="256"/>
      <c r="G1131" s="50"/>
      <c r="H1131" s="197"/>
      <c r="I1131" s="44"/>
      <c r="J1131" s="241"/>
      <c r="K1131" s="243"/>
      <c r="L1131" s="199"/>
    </row>
    <row r="1132" spans="1:12" ht="15.75" customHeight="1">
      <c r="A1132" s="195"/>
      <c r="B1132" s="174"/>
      <c r="C1132" s="239"/>
      <c r="D1132" s="224"/>
      <c r="E1132" s="206"/>
      <c r="F1132" s="256"/>
      <c r="G1132" s="50"/>
      <c r="H1132" s="197"/>
      <c r="I1132" s="230"/>
      <c r="J1132" s="241"/>
      <c r="K1132" s="243"/>
      <c r="L1132" s="199"/>
    </row>
    <row r="1133" spans="1:12" ht="15.75" customHeight="1">
      <c r="A1133" s="195"/>
      <c r="B1133" s="174"/>
      <c r="C1133" s="239"/>
      <c r="D1133" s="41"/>
      <c r="E1133" s="206"/>
      <c r="F1133" s="256"/>
      <c r="G1133" s="50"/>
      <c r="H1133" s="320"/>
      <c r="I1133" s="44"/>
      <c r="J1133" s="241"/>
      <c r="K1133" s="243"/>
      <c r="L1133" s="199"/>
    </row>
    <row r="1134" spans="1:12" ht="15.75" customHeight="1">
      <c r="A1134" s="195"/>
      <c r="B1134" s="174"/>
      <c r="C1134" s="239"/>
      <c r="D1134" s="41"/>
      <c r="E1134" s="206"/>
      <c r="F1134" s="256"/>
      <c r="G1134" s="50"/>
      <c r="H1134" s="320"/>
      <c r="I1134" s="44"/>
      <c r="J1134" s="241"/>
      <c r="K1134" s="243"/>
      <c r="L1134" s="199"/>
    </row>
    <row r="1135" spans="1:12" ht="15.75" customHeight="1">
      <c r="A1135" s="195"/>
      <c r="B1135" s="174"/>
      <c r="C1135" s="239"/>
      <c r="D1135" s="41"/>
      <c r="E1135" s="206"/>
      <c r="F1135" s="256"/>
      <c r="G1135" s="50"/>
      <c r="H1135" s="258"/>
      <c r="I1135" s="44"/>
      <c r="J1135" s="241"/>
      <c r="K1135" s="243"/>
      <c r="L1135" s="199"/>
    </row>
    <row r="1136" spans="1:12" ht="15.75" customHeight="1">
      <c r="A1136" s="195"/>
      <c r="B1136" s="174"/>
      <c r="C1136" s="239"/>
      <c r="D1136" s="224"/>
      <c r="E1136" s="206"/>
      <c r="F1136" s="256"/>
      <c r="G1136" s="50"/>
      <c r="H1136" s="197"/>
      <c r="I1136" s="44"/>
      <c r="J1136" s="241"/>
      <c r="K1136" s="243"/>
      <c r="L1136" s="199"/>
    </row>
    <row r="1137" spans="1:13" ht="15.75" customHeight="1">
      <c r="A1137" s="195"/>
      <c r="B1137" s="174"/>
      <c r="C1137" s="239"/>
      <c r="D1137" s="224"/>
      <c r="E1137" s="206"/>
      <c r="F1137" s="256"/>
      <c r="G1137" s="50"/>
      <c r="H1137" s="197"/>
      <c r="I1137" s="44"/>
      <c r="J1137" s="241"/>
      <c r="K1137" s="243"/>
      <c r="L1137" s="199"/>
    </row>
    <row r="1138" spans="1:13">
      <c r="C1138" s="247"/>
      <c r="D1138" s="240"/>
      <c r="M1138" s="92"/>
    </row>
    <row r="1139" spans="1:13">
      <c r="C1139" s="247"/>
      <c r="D1139" s="240"/>
      <c r="M1139" s="92"/>
    </row>
    <row r="1140" spans="1:13">
      <c r="C1140" s="247"/>
      <c r="D1140" s="240"/>
      <c r="M1140" s="92"/>
    </row>
    <row r="1141" spans="1:13">
      <c r="C1141" s="247"/>
      <c r="D1141" s="240"/>
      <c r="M1141" s="92"/>
    </row>
    <row r="1142" spans="1:13">
      <c r="C1142" s="247"/>
      <c r="D1142" s="240"/>
      <c r="M1142" s="92"/>
    </row>
    <row r="1143" spans="1:13">
      <c r="C1143" s="247"/>
      <c r="D1143" s="240"/>
      <c r="M1143" s="92"/>
    </row>
    <row r="1144" spans="1:13">
      <c r="C1144" s="247"/>
      <c r="D1144" s="240"/>
      <c r="M1144" s="92"/>
    </row>
    <row r="1145" spans="1:13">
      <c r="C1145" s="247"/>
      <c r="D1145" s="240"/>
      <c r="M1145" s="92"/>
    </row>
    <row r="1146" spans="1:13">
      <c r="C1146" s="247"/>
      <c r="D1146" s="240"/>
      <c r="M1146" s="92"/>
    </row>
    <row r="1147" spans="1:13">
      <c r="C1147" s="247"/>
      <c r="D1147" s="240"/>
      <c r="M1147" s="92"/>
    </row>
    <row r="1148" spans="1:13">
      <c r="C1148" s="247"/>
      <c r="D1148" s="240"/>
      <c r="M1148" s="92"/>
    </row>
    <row r="1149" spans="1:13">
      <c r="C1149" s="247"/>
      <c r="D1149" s="240"/>
      <c r="M1149" s="92"/>
    </row>
    <row r="1150" spans="1:13">
      <c r="C1150" s="247"/>
      <c r="D1150" s="240"/>
      <c r="M1150" s="92"/>
    </row>
    <row r="1151" spans="1:13">
      <c r="C1151" s="247"/>
      <c r="D1151" s="240"/>
      <c r="M1151" s="92"/>
    </row>
    <row r="1152" spans="1:13">
      <c r="C1152" s="247"/>
      <c r="D1152" s="240"/>
      <c r="M1152" s="92"/>
    </row>
    <row r="1153" spans="3:13">
      <c r="C1153" s="247"/>
      <c r="D1153" s="240"/>
      <c r="M1153" s="92"/>
    </row>
    <row r="1154" spans="3:13">
      <c r="C1154" s="247"/>
      <c r="D1154" s="240"/>
      <c r="M1154" s="92"/>
    </row>
    <row r="1155" spans="3:13">
      <c r="C1155" s="247"/>
      <c r="D1155" s="240"/>
      <c r="M1155" s="92"/>
    </row>
    <row r="1156" spans="3:13">
      <c r="C1156" s="247"/>
      <c r="D1156" s="240"/>
      <c r="M1156" s="92"/>
    </row>
    <row r="1157" spans="3:13">
      <c r="C1157" s="247"/>
      <c r="D1157" s="240"/>
      <c r="M1157" s="92"/>
    </row>
    <row r="1158" spans="3:13">
      <c r="C1158" s="247"/>
      <c r="D1158" s="240"/>
      <c r="M1158" s="92"/>
    </row>
    <row r="1159" spans="3:13">
      <c r="C1159" s="247"/>
      <c r="D1159" s="240"/>
      <c r="M1159" s="92"/>
    </row>
    <row r="1160" spans="3:13">
      <c r="C1160" s="247"/>
      <c r="D1160" s="240"/>
      <c r="M1160" s="92"/>
    </row>
    <row r="1161" spans="3:13">
      <c r="C1161" s="247"/>
      <c r="D1161" s="240"/>
      <c r="M1161" s="92"/>
    </row>
    <row r="1162" spans="3:13">
      <c r="C1162" s="247"/>
      <c r="D1162" s="240"/>
      <c r="M1162" s="92"/>
    </row>
    <row r="1163" spans="3:13">
      <c r="C1163" s="247"/>
      <c r="D1163" s="240"/>
      <c r="M1163" s="92"/>
    </row>
    <row r="1164" spans="3:13">
      <c r="C1164" s="247"/>
      <c r="D1164" s="240"/>
      <c r="M1164" s="92"/>
    </row>
    <row r="1165" spans="3:13">
      <c r="C1165" s="247"/>
      <c r="D1165" s="240"/>
      <c r="M1165" s="92"/>
    </row>
    <row r="1166" spans="3:13">
      <c r="C1166" s="247"/>
      <c r="D1166" s="240"/>
      <c r="M1166" s="92"/>
    </row>
    <row r="1167" spans="3:13">
      <c r="C1167" s="247"/>
      <c r="D1167" s="240"/>
      <c r="M1167" s="92"/>
    </row>
    <row r="1168" spans="3:13">
      <c r="C1168" s="247"/>
      <c r="D1168" s="240"/>
      <c r="M1168" s="92"/>
    </row>
    <row r="1169" spans="3:13">
      <c r="C1169" s="247"/>
      <c r="D1169" s="240"/>
      <c r="M1169" s="92"/>
    </row>
    <row r="1170" spans="3:13">
      <c r="C1170" s="247"/>
      <c r="D1170" s="240"/>
      <c r="M1170" s="92"/>
    </row>
    <row r="1171" spans="3:13">
      <c r="C1171" s="247"/>
      <c r="D1171" s="240"/>
      <c r="M1171" s="92"/>
    </row>
    <row r="1172" spans="3:13">
      <c r="C1172" s="247"/>
      <c r="D1172" s="240"/>
      <c r="M1172" s="92"/>
    </row>
    <row r="1173" spans="3:13">
      <c r="C1173" s="247"/>
      <c r="D1173" s="240"/>
      <c r="M1173" s="92"/>
    </row>
    <row r="1174" spans="3:13">
      <c r="C1174" s="247"/>
      <c r="D1174" s="240"/>
      <c r="M1174" s="92"/>
    </row>
    <row r="1175" spans="3:13">
      <c r="C1175" s="247"/>
      <c r="D1175" s="240"/>
      <c r="M1175" s="92"/>
    </row>
    <row r="1176" spans="3:13">
      <c r="C1176" s="247"/>
      <c r="D1176" s="240"/>
      <c r="M1176" s="92"/>
    </row>
    <row r="1177" spans="3:13">
      <c r="C1177" s="247"/>
      <c r="D1177" s="240"/>
      <c r="M1177" s="92"/>
    </row>
    <row r="1178" spans="3:13">
      <c r="C1178" s="247"/>
      <c r="D1178" s="240"/>
      <c r="M1178" s="92"/>
    </row>
    <row r="1179" spans="3:13">
      <c r="C1179" s="247"/>
      <c r="D1179" s="240"/>
      <c r="M1179" s="92"/>
    </row>
    <row r="1180" spans="3:13">
      <c r="C1180" s="247"/>
      <c r="D1180" s="240"/>
      <c r="M1180" s="92"/>
    </row>
    <row r="1181" spans="3:13">
      <c r="C1181" s="247"/>
      <c r="D1181" s="240"/>
      <c r="M1181" s="92"/>
    </row>
    <row r="1182" spans="3:13">
      <c r="C1182" s="247"/>
      <c r="D1182" s="240"/>
      <c r="M1182" s="92"/>
    </row>
    <row r="1183" spans="3:13">
      <c r="C1183" s="247"/>
      <c r="D1183" s="240"/>
      <c r="M1183" s="92"/>
    </row>
    <row r="1184" spans="3:13">
      <c r="C1184" s="247"/>
      <c r="D1184" s="240"/>
      <c r="M1184" s="92"/>
    </row>
    <row r="1185" spans="3:13">
      <c r="C1185" s="247"/>
      <c r="D1185" s="240"/>
      <c r="M1185" s="92"/>
    </row>
    <row r="1186" spans="3:13">
      <c r="C1186" s="247"/>
      <c r="D1186" s="240"/>
      <c r="M1186" s="92"/>
    </row>
    <row r="1187" spans="3:13">
      <c r="C1187" s="247"/>
      <c r="D1187" s="240"/>
      <c r="M1187" s="92"/>
    </row>
    <row r="1188" spans="3:13">
      <c r="C1188" s="247"/>
      <c r="D1188" s="240"/>
      <c r="M1188" s="92"/>
    </row>
    <row r="1189" spans="3:13">
      <c r="C1189" s="247"/>
      <c r="D1189" s="240"/>
      <c r="M1189" s="92"/>
    </row>
    <row r="1190" spans="3:13">
      <c r="C1190" s="247"/>
      <c r="D1190" s="240"/>
      <c r="M1190" s="92"/>
    </row>
    <row r="1191" spans="3:13">
      <c r="C1191" s="247"/>
      <c r="D1191" s="240"/>
      <c r="M1191" s="92"/>
    </row>
    <row r="1192" spans="3:13">
      <c r="C1192" s="247"/>
      <c r="D1192" s="240"/>
      <c r="M1192" s="92"/>
    </row>
    <row r="1193" spans="3:13">
      <c r="C1193" s="247"/>
      <c r="D1193" s="240"/>
      <c r="M1193" s="92"/>
    </row>
    <row r="1194" spans="3:13">
      <c r="C1194" s="247"/>
      <c r="D1194" s="240"/>
      <c r="M1194" s="92"/>
    </row>
    <row r="1195" spans="3:13">
      <c r="C1195" s="247"/>
      <c r="D1195" s="240"/>
      <c r="M1195" s="92"/>
    </row>
    <row r="1196" spans="3:13">
      <c r="C1196" s="247"/>
      <c r="D1196" s="240"/>
      <c r="M1196" s="92"/>
    </row>
    <row r="1197" spans="3:13">
      <c r="C1197" s="247"/>
      <c r="D1197" s="240"/>
      <c r="M1197" s="92"/>
    </row>
    <row r="1198" spans="3:13">
      <c r="C1198" s="247"/>
      <c r="D1198" s="240"/>
      <c r="M1198" s="92"/>
    </row>
    <row r="1199" spans="3:13">
      <c r="C1199" s="247"/>
      <c r="D1199" s="240"/>
      <c r="M1199" s="92"/>
    </row>
  </sheetData>
  <autoFilter ref="A1:M1199"/>
  <sortState ref="A2:L837">
    <sortCondition ref="A2"/>
  </sortState>
  <phoneticPr fontId="3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5"/>
  <sheetViews>
    <sheetView topLeftCell="D1" workbookViewId="0">
      <selection activeCell="M16" sqref="M16"/>
    </sheetView>
  </sheetViews>
  <sheetFormatPr defaultColWidth="11.19921875" defaultRowHeight="15"/>
  <cols>
    <col min="1" max="1" width="4.8984375" style="6" customWidth="1"/>
    <col min="2" max="2" width="12.69921875" style="6" customWidth="1"/>
    <col min="3" max="3" width="13.09765625" style="6" customWidth="1"/>
    <col min="4" max="5" width="9" style="6" customWidth="1"/>
    <col min="6" max="6" width="6.69921875" style="6" customWidth="1"/>
    <col min="7" max="8" width="7.59765625" style="6" customWidth="1"/>
    <col min="9" max="9" width="6.69921875" style="6" customWidth="1"/>
    <col min="10" max="10" width="9" style="6" customWidth="1"/>
    <col min="11" max="11" width="6.69921875" style="6" customWidth="1"/>
    <col min="12" max="12" width="7" style="6" customWidth="1"/>
    <col min="13" max="13" width="9" style="6" customWidth="1"/>
    <col min="14" max="15" width="7.59765625" style="6" customWidth="1"/>
    <col min="16" max="16" width="10.59765625" style="6" customWidth="1"/>
    <col min="17" max="17" width="9.5" style="6" customWidth="1"/>
    <col min="18" max="18" width="9.8984375" style="6" customWidth="1"/>
    <col min="19" max="19" width="9.69921875" style="6" bestFit="1" customWidth="1"/>
    <col min="20" max="21" width="9.8984375" style="6" bestFit="1" customWidth="1"/>
    <col min="22" max="22" width="9.69921875" style="6" customWidth="1"/>
    <col min="23" max="24" width="7.5" style="6" customWidth="1"/>
    <col min="25" max="25" width="5.3984375" style="6" customWidth="1"/>
    <col min="26" max="26" width="9.69921875" style="6" customWidth="1"/>
    <col min="27" max="27" width="5.3984375" style="6" customWidth="1"/>
    <col min="28" max="28" width="9.69921875" style="6" customWidth="1"/>
    <col min="29" max="29" width="10.3984375" style="6" customWidth="1"/>
    <col min="30" max="16384" width="11.19921875" style="6"/>
  </cols>
  <sheetData>
    <row r="1" spans="2:21">
      <c r="B1" s="202" t="s">
        <v>23</v>
      </c>
      <c r="C1" s="201" t="s">
        <v>664</v>
      </c>
    </row>
    <row r="2" spans="2:21">
      <c r="B2" s="201"/>
      <c r="C2" s="201"/>
      <c r="D2" s="201"/>
      <c r="E2" s="201"/>
      <c r="F2" s="201"/>
      <c r="G2" s="201"/>
      <c r="H2" s="201"/>
      <c r="I2" s="201"/>
      <c r="J2" s="201"/>
      <c r="K2" s="201"/>
      <c r="L2" s="201"/>
      <c r="M2" s="201"/>
      <c r="N2" s="201"/>
      <c r="O2" s="201"/>
      <c r="P2" s="201"/>
      <c r="Q2" s="201"/>
    </row>
    <row r="3" spans="2:21" s="225" customFormat="1" ht="25.5">
      <c r="B3" s="377" t="s">
        <v>25</v>
      </c>
      <c r="C3" s="377" t="s">
        <v>94</v>
      </c>
      <c r="D3" s="378"/>
      <c r="E3" s="378"/>
      <c r="F3" s="378"/>
      <c r="G3" s="378"/>
      <c r="H3" s="378"/>
      <c r="I3" s="378"/>
      <c r="J3" s="378"/>
      <c r="K3" s="378"/>
      <c r="L3" s="378"/>
      <c r="M3" s="378"/>
      <c r="N3" s="378"/>
      <c r="O3" s="378"/>
      <c r="P3" s="378"/>
      <c r="Q3" s="378"/>
      <c r="R3" s="378"/>
      <c r="S3"/>
      <c r="T3"/>
      <c r="U3"/>
    </row>
    <row r="4" spans="2:21" s="273" customFormat="1" ht="51">
      <c r="B4" s="380" t="s">
        <v>95</v>
      </c>
      <c r="C4" s="381" t="s">
        <v>113</v>
      </c>
      <c r="D4" s="246" t="s">
        <v>46</v>
      </c>
      <c r="E4" s="381" t="s">
        <v>10</v>
      </c>
      <c r="F4" s="381" t="s">
        <v>116</v>
      </c>
      <c r="G4" s="381" t="s">
        <v>47</v>
      </c>
      <c r="H4" s="381" t="s">
        <v>38</v>
      </c>
      <c r="I4" s="381" t="s">
        <v>229</v>
      </c>
      <c r="J4" s="381" t="s">
        <v>53</v>
      </c>
      <c r="K4" s="381" t="s">
        <v>214</v>
      </c>
      <c r="L4" s="381" t="s">
        <v>207</v>
      </c>
      <c r="M4" s="381" t="s">
        <v>66</v>
      </c>
      <c r="N4" s="246" t="s">
        <v>591</v>
      </c>
      <c r="O4" s="246" t="s">
        <v>595</v>
      </c>
      <c r="P4" s="246" t="s">
        <v>626</v>
      </c>
      <c r="Q4" s="246" t="s">
        <v>627</v>
      </c>
      <c r="R4" s="381" t="s">
        <v>96</v>
      </c>
      <c r="S4"/>
      <c r="T4"/>
      <c r="U4"/>
    </row>
    <row r="5" spans="2:21">
      <c r="B5" s="203" t="s">
        <v>5</v>
      </c>
      <c r="C5" s="379"/>
      <c r="D5" s="379">
        <v>1554000</v>
      </c>
      <c r="E5" s="379">
        <v>1540539</v>
      </c>
      <c r="F5" s="379"/>
      <c r="G5" s="379"/>
      <c r="H5" s="379">
        <v>255000</v>
      </c>
      <c r="I5" s="379"/>
      <c r="J5" s="379">
        <v>449150</v>
      </c>
      <c r="K5" s="379">
        <v>81200</v>
      </c>
      <c r="L5" s="379"/>
      <c r="M5" s="379">
        <v>543000</v>
      </c>
      <c r="N5" s="379"/>
      <c r="O5" s="379"/>
      <c r="P5" s="379"/>
      <c r="Q5" s="379"/>
      <c r="R5" s="379">
        <v>4422889</v>
      </c>
      <c r="S5"/>
      <c r="T5"/>
      <c r="U5"/>
    </row>
    <row r="6" spans="2:21">
      <c r="B6" s="203" t="s">
        <v>6</v>
      </c>
      <c r="C6" s="379"/>
      <c r="D6" s="379">
        <v>1628000</v>
      </c>
      <c r="E6" s="379">
        <v>1838728</v>
      </c>
      <c r="F6" s="379"/>
      <c r="G6" s="379">
        <v>280000</v>
      </c>
      <c r="H6" s="379">
        <v>180000</v>
      </c>
      <c r="I6" s="379"/>
      <c r="J6" s="379">
        <v>499452</v>
      </c>
      <c r="K6" s="379"/>
      <c r="L6" s="379">
        <v>9000</v>
      </c>
      <c r="M6" s="379">
        <v>478100</v>
      </c>
      <c r="N6" s="379"/>
      <c r="O6" s="379"/>
      <c r="P6" s="379">
        <v>85000</v>
      </c>
      <c r="Q6" s="379"/>
      <c r="R6" s="379">
        <v>4998280</v>
      </c>
      <c r="S6"/>
      <c r="T6"/>
      <c r="U6"/>
    </row>
    <row r="7" spans="2:21">
      <c r="B7" s="203" t="s">
        <v>8</v>
      </c>
      <c r="C7" s="379"/>
      <c r="D7" s="379">
        <v>2576000</v>
      </c>
      <c r="E7" s="379">
        <v>2168899</v>
      </c>
      <c r="F7" s="379"/>
      <c r="G7" s="379"/>
      <c r="H7" s="379">
        <v>85000</v>
      </c>
      <c r="I7" s="379"/>
      <c r="J7" s="379">
        <v>79450</v>
      </c>
      <c r="K7" s="379"/>
      <c r="L7" s="379"/>
      <c r="M7" s="379"/>
      <c r="N7" s="379">
        <v>540420</v>
      </c>
      <c r="O7" s="379"/>
      <c r="P7" s="379"/>
      <c r="Q7" s="379"/>
      <c r="R7" s="379">
        <v>5449769</v>
      </c>
      <c r="S7"/>
      <c r="T7"/>
      <c r="U7"/>
    </row>
    <row r="8" spans="2:21">
      <c r="B8" s="203" t="s">
        <v>7</v>
      </c>
      <c r="C8" s="379"/>
      <c r="D8" s="379">
        <v>714000</v>
      </c>
      <c r="E8" s="379">
        <v>806365</v>
      </c>
      <c r="F8" s="379"/>
      <c r="G8" s="379"/>
      <c r="H8" s="379">
        <v>37500</v>
      </c>
      <c r="I8" s="379"/>
      <c r="J8" s="379">
        <v>59500</v>
      </c>
      <c r="K8" s="379"/>
      <c r="L8" s="379">
        <v>15200</v>
      </c>
      <c r="M8" s="379"/>
      <c r="N8" s="379"/>
      <c r="O8" s="379">
        <v>107000</v>
      </c>
      <c r="P8" s="379"/>
      <c r="Q8" s="379"/>
      <c r="R8" s="379">
        <v>1739565</v>
      </c>
      <c r="S8"/>
      <c r="T8"/>
      <c r="U8"/>
    </row>
    <row r="9" spans="2:21">
      <c r="B9" s="203" t="s">
        <v>9</v>
      </c>
      <c r="C9" s="379">
        <v>71265</v>
      </c>
      <c r="D9" s="379">
        <v>756000</v>
      </c>
      <c r="E9" s="379">
        <v>820017</v>
      </c>
      <c r="F9" s="379">
        <v>23226</v>
      </c>
      <c r="G9" s="379">
        <v>41500</v>
      </c>
      <c r="H9" s="379">
        <v>87500</v>
      </c>
      <c r="I9" s="379">
        <v>24000</v>
      </c>
      <c r="J9" s="379">
        <v>103300</v>
      </c>
      <c r="K9" s="379"/>
      <c r="L9" s="379">
        <v>31300</v>
      </c>
      <c r="M9" s="379"/>
      <c r="N9" s="379"/>
      <c r="O9" s="379"/>
      <c r="P9" s="379"/>
      <c r="Q9" s="379">
        <v>50829</v>
      </c>
      <c r="R9" s="379">
        <v>2008937</v>
      </c>
      <c r="S9"/>
      <c r="T9"/>
      <c r="U9"/>
    </row>
    <row r="10" spans="2:21">
      <c r="B10" s="203" t="s">
        <v>109</v>
      </c>
      <c r="C10" s="379"/>
      <c r="D10" s="379">
        <v>580000</v>
      </c>
      <c r="E10" s="379"/>
      <c r="F10" s="379"/>
      <c r="G10" s="379"/>
      <c r="H10" s="379"/>
      <c r="I10" s="379"/>
      <c r="J10" s="379">
        <v>112900</v>
      </c>
      <c r="K10" s="379"/>
      <c r="L10" s="379"/>
      <c r="M10" s="379">
        <v>33150</v>
      </c>
      <c r="N10" s="379"/>
      <c r="O10" s="379"/>
      <c r="P10" s="379"/>
      <c r="Q10" s="379"/>
      <c r="R10" s="379">
        <v>726050</v>
      </c>
      <c r="S10"/>
      <c r="T10"/>
      <c r="U10"/>
    </row>
    <row r="11" spans="2:21">
      <c r="B11" s="203" t="s">
        <v>100</v>
      </c>
      <c r="C11" s="379"/>
      <c r="D11" s="379"/>
      <c r="E11" s="379">
        <v>1241350</v>
      </c>
      <c r="F11" s="379"/>
      <c r="G11" s="379"/>
      <c r="H11" s="379"/>
      <c r="I11" s="379"/>
      <c r="J11" s="379"/>
      <c r="K11" s="379"/>
      <c r="L11" s="379"/>
      <c r="M11" s="379"/>
      <c r="N11" s="379"/>
      <c r="O11" s="379"/>
      <c r="P11" s="379"/>
      <c r="Q11" s="379"/>
      <c r="R11" s="379">
        <v>1241350</v>
      </c>
      <c r="S11"/>
      <c r="T11"/>
      <c r="U11"/>
    </row>
    <row r="12" spans="2:21">
      <c r="B12" s="203" t="s">
        <v>96</v>
      </c>
      <c r="C12" s="379">
        <v>71265</v>
      </c>
      <c r="D12" s="379">
        <v>7808000</v>
      </c>
      <c r="E12" s="379">
        <v>8415898</v>
      </c>
      <c r="F12" s="379">
        <v>23226</v>
      </c>
      <c r="G12" s="379">
        <v>321500</v>
      </c>
      <c r="H12" s="379">
        <v>645000</v>
      </c>
      <c r="I12" s="379">
        <v>24000</v>
      </c>
      <c r="J12" s="379">
        <v>1303752</v>
      </c>
      <c r="K12" s="379">
        <v>81200</v>
      </c>
      <c r="L12" s="379">
        <v>55500</v>
      </c>
      <c r="M12" s="379">
        <v>1054250</v>
      </c>
      <c r="N12" s="379">
        <v>540420</v>
      </c>
      <c r="O12" s="379">
        <v>107000</v>
      </c>
      <c r="P12" s="379">
        <v>85000</v>
      </c>
      <c r="Q12" s="379">
        <v>50829</v>
      </c>
      <c r="R12" s="379">
        <v>20586840</v>
      </c>
      <c r="S12"/>
      <c r="T12"/>
      <c r="U12"/>
    </row>
    <row r="13" spans="2:21">
      <c r="B13"/>
      <c r="C13"/>
      <c r="D13"/>
      <c r="E13"/>
      <c r="F13"/>
      <c r="G13"/>
      <c r="H13"/>
      <c r="I13"/>
      <c r="J13"/>
      <c r="K13"/>
      <c r="L13"/>
      <c r="M13"/>
      <c r="N13"/>
      <c r="O13"/>
      <c r="P13"/>
      <c r="Q13"/>
      <c r="R13"/>
      <c r="S13"/>
    </row>
    <row r="14" spans="2:21">
      <c r="B14"/>
      <c r="C14"/>
      <c r="D14"/>
      <c r="E14"/>
      <c r="F14"/>
      <c r="G14"/>
      <c r="H14"/>
      <c r="I14"/>
      <c r="J14"/>
      <c r="K14"/>
      <c r="L14"/>
      <c r="M14"/>
      <c r="N14"/>
      <c r="O14"/>
      <c r="P14"/>
      <c r="Q14"/>
      <c r="R14"/>
      <c r="S14"/>
    </row>
    <row r="15" spans="2:21">
      <c r="B15"/>
      <c r="C15"/>
      <c r="D15"/>
      <c r="E15"/>
      <c r="F15"/>
      <c r="G15"/>
      <c r="H15"/>
      <c r="I15"/>
      <c r="J15"/>
      <c r="K15"/>
      <c r="L15"/>
      <c r="M15"/>
      <c r="N15"/>
      <c r="O15"/>
      <c r="P15"/>
      <c r="Q15"/>
      <c r="R15"/>
      <c r="S15"/>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57"/>
    <col min="17" max="17" width="11.19921875" customWidth="1"/>
    <col min="18" max="18" width="11.19921875" style="1"/>
  </cols>
  <sheetData>
    <row r="1" spans="1:26">
      <c r="H1" s="432" t="s">
        <v>210</v>
      </c>
      <c r="I1" s="433"/>
      <c r="J1" s="433"/>
      <c r="K1" s="433"/>
      <c r="L1" s="433"/>
    </row>
    <row r="2" spans="1:26">
      <c r="A2" s="97"/>
      <c r="B2" s="97"/>
      <c r="C2" s="97"/>
      <c r="D2" s="97"/>
      <c r="E2" s="97"/>
      <c r="F2" s="97"/>
      <c r="G2" s="97"/>
      <c r="H2" s="97"/>
      <c r="I2" s="97"/>
      <c r="J2" s="97"/>
      <c r="K2" s="97"/>
      <c r="L2" s="97"/>
      <c r="M2" s="97"/>
      <c r="N2" s="97"/>
      <c r="O2" s="158"/>
      <c r="P2" s="97"/>
      <c r="Q2" s="97"/>
      <c r="R2" s="153"/>
      <c r="S2" s="97"/>
      <c r="T2" s="428" t="s">
        <v>124</v>
      </c>
      <c r="U2" s="428"/>
      <c r="V2" s="97"/>
      <c r="W2" s="97"/>
      <c r="X2" s="97"/>
      <c r="Y2" s="97" t="s">
        <v>125</v>
      </c>
      <c r="Z2" s="97"/>
    </row>
    <row r="3" spans="1:26" ht="30">
      <c r="A3" s="98" t="s">
        <v>126</v>
      </c>
      <c r="B3" s="99" t="s">
        <v>127</v>
      </c>
      <c r="C3" s="98" t="s">
        <v>128</v>
      </c>
      <c r="D3" s="98" t="s">
        <v>129</v>
      </c>
      <c r="E3" s="98" t="s">
        <v>130</v>
      </c>
      <c r="F3" s="98" t="s">
        <v>46</v>
      </c>
      <c r="G3" s="98" t="s">
        <v>131</v>
      </c>
      <c r="H3" s="98" t="s">
        <v>132</v>
      </c>
      <c r="I3" s="98" t="s">
        <v>133</v>
      </c>
      <c r="J3" s="98" t="s">
        <v>134</v>
      </c>
      <c r="K3" s="98" t="s">
        <v>135</v>
      </c>
      <c r="L3" s="100" t="s">
        <v>136</v>
      </c>
      <c r="M3" s="98" t="s">
        <v>137</v>
      </c>
      <c r="N3" s="98" t="s">
        <v>138</v>
      </c>
      <c r="O3" s="159" t="s">
        <v>202</v>
      </c>
      <c r="P3" s="98" t="s">
        <v>139</v>
      </c>
      <c r="Q3" s="98" t="s">
        <v>140</v>
      </c>
      <c r="R3" s="165" t="s">
        <v>141</v>
      </c>
      <c r="S3" s="101" t="s">
        <v>142</v>
      </c>
      <c r="T3" s="98" t="s">
        <v>143</v>
      </c>
      <c r="U3" s="98" t="s">
        <v>144</v>
      </c>
      <c r="V3" s="98" t="s">
        <v>36</v>
      </c>
      <c r="W3" s="98" t="s">
        <v>145</v>
      </c>
      <c r="X3" s="98" t="s">
        <v>146</v>
      </c>
      <c r="Y3" s="98" t="s">
        <v>147</v>
      </c>
      <c r="Z3" s="97"/>
    </row>
    <row r="4" spans="1:26">
      <c r="A4" s="102"/>
      <c r="B4" s="103"/>
      <c r="C4" s="102"/>
      <c r="D4" s="102"/>
      <c r="E4" s="102"/>
      <c r="F4" s="102"/>
      <c r="G4" s="102"/>
      <c r="H4" s="102"/>
      <c r="I4" s="104">
        <v>0.1</v>
      </c>
      <c r="J4" s="104">
        <v>0.01</v>
      </c>
      <c r="K4" s="102"/>
      <c r="L4" s="105"/>
      <c r="M4" s="102"/>
      <c r="N4" s="106">
        <v>4.2000000000000003E-2</v>
      </c>
      <c r="O4" s="160"/>
      <c r="P4" s="102"/>
      <c r="Q4" s="102"/>
      <c r="R4" s="166"/>
      <c r="S4" s="107"/>
      <c r="T4" s="108">
        <v>0.01</v>
      </c>
      <c r="U4" s="109">
        <v>1.4999999999999999E-2</v>
      </c>
      <c r="V4" s="110"/>
      <c r="W4" s="111">
        <v>0.1295</v>
      </c>
      <c r="X4" s="112"/>
      <c r="Y4" s="156"/>
      <c r="Z4" s="112"/>
    </row>
    <row r="5" spans="1:26" ht="15" customHeight="1">
      <c r="A5" s="97">
        <v>1</v>
      </c>
      <c r="B5" s="113" t="s">
        <v>148</v>
      </c>
      <c r="C5" s="114" t="s">
        <v>149</v>
      </c>
      <c r="D5" s="115" t="s">
        <v>150</v>
      </c>
      <c r="E5" s="114">
        <v>890000</v>
      </c>
      <c r="F5" s="114">
        <v>30000</v>
      </c>
      <c r="G5" s="114">
        <v>920000</v>
      </c>
      <c r="H5" s="114">
        <v>122294</v>
      </c>
      <c r="I5" s="155">
        <f>H5*I$4</f>
        <v>12229.400000000001</v>
      </c>
      <c r="J5" s="154">
        <f>J$4*G5</f>
        <v>9200</v>
      </c>
      <c r="K5" s="114">
        <v>12350</v>
      </c>
      <c r="L5" s="116">
        <v>2500</v>
      </c>
      <c r="M5" s="155">
        <f>SUM(H5:L5)</f>
        <v>158573.4</v>
      </c>
      <c r="N5" s="154">
        <f>750000*N$4</f>
        <v>31500.000000000004</v>
      </c>
      <c r="O5" s="172" t="e">
        <f>#REF!</f>
        <v>#REF!</v>
      </c>
      <c r="P5" s="154"/>
      <c r="Q5" s="102" t="e">
        <f>#REF!</f>
        <v>#REF!</v>
      </c>
      <c r="R5" s="167" t="e">
        <f>G5-M5-N5-O5+P5+Q5</f>
        <v>#REF!</v>
      </c>
      <c r="S5" s="119" t="s">
        <v>151</v>
      </c>
      <c r="T5" s="120">
        <v>0</v>
      </c>
      <c r="U5" s="120">
        <v>0</v>
      </c>
      <c r="V5" s="117">
        <v>0</v>
      </c>
      <c r="W5" s="114">
        <f>750000*7%+750000*4.2%+920000*1.75%</f>
        <v>100100.00000000001</v>
      </c>
      <c r="X5" s="164">
        <f>G5-L5-M5</f>
        <v>758926.6</v>
      </c>
      <c r="Y5" s="155">
        <f>G5+W5</f>
        <v>1020100</v>
      </c>
      <c r="Z5" s="117" t="e">
        <f>R5</f>
        <v>#REF!</v>
      </c>
    </row>
    <row r="6" spans="1:26" ht="15.75">
      <c r="A6" s="97">
        <v>2</v>
      </c>
      <c r="B6" s="113" t="s">
        <v>152</v>
      </c>
      <c r="C6" s="121" t="s">
        <v>153</v>
      </c>
      <c r="D6" s="122" t="s">
        <v>154</v>
      </c>
      <c r="E6" s="121">
        <v>333000</v>
      </c>
      <c r="F6" s="121">
        <v>30000</v>
      </c>
      <c r="G6" s="114">
        <v>363000</v>
      </c>
      <c r="H6" s="121">
        <v>21245</v>
      </c>
      <c r="I6" s="155">
        <f t="shared" ref="I6:I19" si="0">H6*I$4</f>
        <v>2124.5</v>
      </c>
      <c r="J6" s="154">
        <f t="shared" ref="J6:J19" si="1">J$4*G6</f>
        <v>3630</v>
      </c>
      <c r="K6" s="121">
        <v>4550</v>
      </c>
      <c r="L6" s="123">
        <v>2250</v>
      </c>
      <c r="M6" s="155">
        <f t="shared" ref="M6:M19" si="2">SUM(H6:L6)</f>
        <v>33799.5</v>
      </c>
      <c r="N6" s="154">
        <f>G6*N$4</f>
        <v>15246.000000000002</v>
      </c>
      <c r="O6" s="172" t="e">
        <f>#REF!</f>
        <v>#REF!</v>
      </c>
      <c r="P6" s="154"/>
      <c r="Q6" s="102" t="e">
        <f>#REF!</f>
        <v>#REF!</v>
      </c>
      <c r="R6" s="168" t="e">
        <f t="shared" ref="R6:R19" si="3">G6-M6-N6-O6+P6+Q6</f>
        <v>#REF!</v>
      </c>
      <c r="S6" s="124" t="s">
        <v>155</v>
      </c>
      <c r="T6" s="120">
        <v>0</v>
      </c>
      <c r="U6" s="120">
        <v>0</v>
      </c>
      <c r="V6" s="117">
        <v>0</v>
      </c>
      <c r="W6" s="114">
        <f>G6*W$4</f>
        <v>47008.5</v>
      </c>
      <c r="X6" s="164">
        <f t="shared" ref="X6:X19" si="4">G6-L6-M6</f>
        <v>326950.5</v>
      </c>
      <c r="Y6" s="155">
        <f t="shared" ref="Y6:Y19" si="5">G6+W6</f>
        <v>410008.5</v>
      </c>
      <c r="Z6" s="97"/>
    </row>
    <row r="7" spans="1:26" ht="15.75">
      <c r="A7" s="97">
        <v>3</v>
      </c>
      <c r="B7" s="113" t="s">
        <v>156</v>
      </c>
      <c r="C7" s="114" t="s">
        <v>157</v>
      </c>
      <c r="D7" s="125" t="s">
        <v>158</v>
      </c>
      <c r="E7" s="116">
        <v>480000</v>
      </c>
      <c r="F7" s="114">
        <v>30000</v>
      </c>
      <c r="G7" s="114">
        <v>510000</v>
      </c>
      <c r="H7" s="114">
        <v>39917</v>
      </c>
      <c r="I7" s="155">
        <f t="shared" si="0"/>
        <v>3991.7000000000003</v>
      </c>
      <c r="J7" s="154">
        <f t="shared" si="1"/>
        <v>5100</v>
      </c>
      <c r="K7" s="114">
        <v>7150</v>
      </c>
      <c r="L7" s="116">
        <v>2250</v>
      </c>
      <c r="M7" s="155">
        <f t="shared" si="2"/>
        <v>58408.7</v>
      </c>
      <c r="N7" s="154">
        <f t="shared" ref="N7:N19" si="6">G7*N$4</f>
        <v>21420</v>
      </c>
      <c r="O7" s="172" t="e">
        <f>#REF!</f>
        <v>#REF!</v>
      </c>
      <c r="P7" s="154"/>
      <c r="Q7" s="102" t="e">
        <f>#REF!</f>
        <v>#REF!</v>
      </c>
      <c r="R7" s="168" t="e">
        <f t="shared" si="3"/>
        <v>#REF!</v>
      </c>
      <c r="S7" s="124" t="s">
        <v>159</v>
      </c>
      <c r="T7" s="120">
        <v>0</v>
      </c>
      <c r="U7" s="120">
        <v>0</v>
      </c>
      <c r="V7" s="117">
        <v>0</v>
      </c>
      <c r="W7" s="114">
        <f t="shared" ref="W7:W19" si="7">G7*W$4</f>
        <v>66045</v>
      </c>
      <c r="X7" s="164">
        <f t="shared" si="4"/>
        <v>449341.3</v>
      </c>
      <c r="Y7" s="155">
        <f t="shared" si="5"/>
        <v>576045</v>
      </c>
      <c r="Z7" s="117" t="e">
        <f>+R5-677327</f>
        <v>#REF!</v>
      </c>
    </row>
    <row r="8" spans="1:26" ht="18">
      <c r="A8" s="97">
        <v>4</v>
      </c>
      <c r="B8" s="113" t="s">
        <v>160</v>
      </c>
      <c r="C8" s="116" t="s">
        <v>161</v>
      </c>
      <c r="D8" s="126" t="s">
        <v>162</v>
      </c>
      <c r="E8" s="116">
        <v>470000</v>
      </c>
      <c r="F8" s="116">
        <v>30000</v>
      </c>
      <c r="G8" s="114">
        <v>500000</v>
      </c>
      <c r="H8" s="116">
        <v>38417</v>
      </c>
      <c r="I8" s="155">
        <f t="shared" si="0"/>
        <v>3841.7000000000003</v>
      </c>
      <c r="J8" s="154">
        <f t="shared" si="1"/>
        <v>5000</v>
      </c>
      <c r="K8" s="116">
        <v>5850</v>
      </c>
      <c r="L8" s="116">
        <v>2250</v>
      </c>
      <c r="M8" s="155">
        <f t="shared" si="2"/>
        <v>55358.7</v>
      </c>
      <c r="N8" s="154">
        <f t="shared" si="6"/>
        <v>21000</v>
      </c>
      <c r="O8" s="172" t="e">
        <f>#REF!</f>
        <v>#REF!</v>
      </c>
      <c r="P8" s="154"/>
      <c r="Q8" s="102" t="e">
        <f>#REF!</f>
        <v>#REF!</v>
      </c>
      <c r="R8" s="167" t="e">
        <f t="shared" si="3"/>
        <v>#REF!</v>
      </c>
      <c r="S8" s="127" t="s">
        <v>163</v>
      </c>
      <c r="T8" s="120">
        <v>0</v>
      </c>
      <c r="U8" s="120">
        <v>0</v>
      </c>
      <c r="V8" s="117">
        <v>0</v>
      </c>
      <c r="W8" s="114">
        <f t="shared" si="7"/>
        <v>64750</v>
      </c>
      <c r="X8" s="164">
        <f t="shared" si="4"/>
        <v>442391.3</v>
      </c>
      <c r="Y8" s="155">
        <f t="shared" si="5"/>
        <v>564750</v>
      </c>
      <c r="Z8" s="97"/>
    </row>
    <row r="9" spans="1:26" ht="15.75">
      <c r="A9" s="97">
        <v>5</v>
      </c>
      <c r="B9" s="113" t="s">
        <v>164</v>
      </c>
      <c r="C9" s="121" t="s">
        <v>165</v>
      </c>
      <c r="D9" s="122" t="s">
        <v>166</v>
      </c>
      <c r="E9" s="121">
        <v>300000</v>
      </c>
      <c r="F9" s="121">
        <v>30000</v>
      </c>
      <c r="G9" s="114">
        <v>330000</v>
      </c>
      <c r="H9" s="121">
        <v>17988</v>
      </c>
      <c r="I9" s="155">
        <f t="shared" si="0"/>
        <v>1798.8000000000002</v>
      </c>
      <c r="J9" s="154">
        <f t="shared" si="1"/>
        <v>3300</v>
      </c>
      <c r="K9" s="121">
        <v>4550</v>
      </c>
      <c r="L9" s="123">
        <v>2250</v>
      </c>
      <c r="M9" s="155">
        <f t="shared" si="2"/>
        <v>29886.799999999999</v>
      </c>
      <c r="N9" s="154">
        <f t="shared" si="6"/>
        <v>13860</v>
      </c>
      <c r="O9" s="172" t="e">
        <f>#REF!</f>
        <v>#REF!</v>
      </c>
      <c r="P9" s="154"/>
      <c r="Q9" s="102" t="e">
        <f>#REF!</f>
        <v>#REF!</v>
      </c>
      <c r="R9" s="167" t="e">
        <f t="shared" si="3"/>
        <v>#REF!</v>
      </c>
      <c r="S9" s="127" t="s">
        <v>167</v>
      </c>
      <c r="T9" s="120">
        <v>0</v>
      </c>
      <c r="U9" s="120">
        <v>0</v>
      </c>
      <c r="V9" s="117">
        <v>0</v>
      </c>
      <c r="W9" s="114">
        <f t="shared" si="7"/>
        <v>42735</v>
      </c>
      <c r="X9" s="164">
        <f t="shared" si="4"/>
        <v>297863.2</v>
      </c>
      <c r="Y9" s="155">
        <f t="shared" si="5"/>
        <v>372735</v>
      </c>
      <c r="Z9" s="97"/>
    </row>
    <row r="10" spans="1:26" ht="18">
      <c r="A10" s="97">
        <v>6</v>
      </c>
      <c r="B10" s="113" t="s">
        <v>168</v>
      </c>
      <c r="C10" s="114" t="s">
        <v>169</v>
      </c>
      <c r="D10" s="115" t="s">
        <v>170</v>
      </c>
      <c r="E10" s="114">
        <v>260000</v>
      </c>
      <c r="F10" s="114">
        <v>30000</v>
      </c>
      <c r="G10" s="114">
        <v>290000</v>
      </c>
      <c r="H10" s="114">
        <v>14915</v>
      </c>
      <c r="I10" s="155">
        <f t="shared" si="0"/>
        <v>1491.5</v>
      </c>
      <c r="J10" s="154">
        <f t="shared" si="1"/>
        <v>2900</v>
      </c>
      <c r="K10" s="114">
        <v>3250</v>
      </c>
      <c r="L10" s="116">
        <v>2000</v>
      </c>
      <c r="M10" s="155">
        <f t="shared" si="2"/>
        <v>24556.5</v>
      </c>
      <c r="N10" s="154">
        <f t="shared" si="6"/>
        <v>12180</v>
      </c>
      <c r="O10" s="172" t="e">
        <f>#REF!</f>
        <v>#REF!</v>
      </c>
      <c r="P10" s="154"/>
      <c r="Q10" s="102" t="e">
        <f>#REF!</f>
        <v>#REF!</v>
      </c>
      <c r="R10" s="167" t="e">
        <f t="shared" si="3"/>
        <v>#REF!</v>
      </c>
      <c r="S10" s="124" t="s">
        <v>171</v>
      </c>
      <c r="T10" s="120">
        <v>0</v>
      </c>
      <c r="U10" s="120">
        <v>0</v>
      </c>
      <c r="V10" s="117">
        <v>0</v>
      </c>
      <c r="W10" s="114">
        <f t="shared" si="7"/>
        <v>37555</v>
      </c>
      <c r="X10" s="164">
        <f t="shared" si="4"/>
        <v>263443.5</v>
      </c>
      <c r="Y10" s="155">
        <f t="shared" si="5"/>
        <v>327555</v>
      </c>
      <c r="Z10" s="97"/>
    </row>
    <row r="11" spans="1:26" ht="15.75">
      <c r="A11" s="97">
        <v>7</v>
      </c>
      <c r="B11" s="113" t="s">
        <v>172</v>
      </c>
      <c r="C11" s="114" t="s">
        <v>173</v>
      </c>
      <c r="D11" s="115" t="s">
        <v>174</v>
      </c>
      <c r="E11" s="116">
        <v>310000</v>
      </c>
      <c r="F11" s="114">
        <v>30000</v>
      </c>
      <c r="G11" s="114">
        <v>340000</v>
      </c>
      <c r="H11" s="114">
        <v>18974</v>
      </c>
      <c r="I11" s="155">
        <f t="shared" si="0"/>
        <v>1897.4</v>
      </c>
      <c r="J11" s="154">
        <f t="shared" si="1"/>
        <v>3400</v>
      </c>
      <c r="K11" s="114">
        <v>4550</v>
      </c>
      <c r="L11" s="116">
        <v>2250</v>
      </c>
      <c r="M11" s="155">
        <f t="shared" si="2"/>
        <v>31071.4</v>
      </c>
      <c r="N11" s="154">
        <f t="shared" si="6"/>
        <v>14280</v>
      </c>
      <c r="O11" s="172" t="e">
        <f>#REF!</f>
        <v>#REF!</v>
      </c>
      <c r="P11" s="154"/>
      <c r="Q11" s="102" t="e">
        <f>#REF!</f>
        <v>#REF!</v>
      </c>
      <c r="R11" s="167" t="e">
        <f t="shared" si="3"/>
        <v>#REF!</v>
      </c>
      <c r="S11" s="127" t="s">
        <v>175</v>
      </c>
      <c r="T11" s="120">
        <v>0</v>
      </c>
      <c r="U11" s="120">
        <v>0</v>
      </c>
      <c r="V11" s="117">
        <v>0</v>
      </c>
      <c r="W11" s="114">
        <f t="shared" si="7"/>
        <v>44030</v>
      </c>
      <c r="X11" s="164">
        <f t="shared" si="4"/>
        <v>306678.59999999998</v>
      </c>
      <c r="Y11" s="155">
        <f t="shared" si="5"/>
        <v>384030</v>
      </c>
      <c r="Z11" s="97"/>
    </row>
    <row r="12" spans="1:26" ht="15.75">
      <c r="A12" s="97">
        <v>8</v>
      </c>
      <c r="B12" s="128" t="s">
        <v>176</v>
      </c>
      <c r="C12" s="114" t="s">
        <v>177</v>
      </c>
      <c r="D12" s="115" t="s">
        <v>178</v>
      </c>
      <c r="E12" s="116">
        <v>560000</v>
      </c>
      <c r="F12" s="114">
        <v>30000</v>
      </c>
      <c r="G12" s="116">
        <v>590000</v>
      </c>
      <c r="H12" s="114">
        <v>53167</v>
      </c>
      <c r="I12" s="155">
        <f t="shared" si="0"/>
        <v>5316.7000000000007</v>
      </c>
      <c r="J12" s="154">
        <f t="shared" si="1"/>
        <v>5900</v>
      </c>
      <c r="K12" s="114">
        <v>7150</v>
      </c>
      <c r="L12" s="116">
        <v>2500</v>
      </c>
      <c r="M12" s="155">
        <f t="shared" si="2"/>
        <v>74033.7</v>
      </c>
      <c r="N12" s="154">
        <f t="shared" si="6"/>
        <v>24780</v>
      </c>
      <c r="O12" s="172" t="e">
        <f>#REF!</f>
        <v>#REF!</v>
      </c>
      <c r="P12" s="129"/>
      <c r="Q12" s="102" t="e">
        <f>#REF!</f>
        <v>#REF!</v>
      </c>
      <c r="R12" s="167" t="e">
        <f t="shared" si="3"/>
        <v>#REF!</v>
      </c>
      <c r="S12" s="127" t="s">
        <v>167</v>
      </c>
      <c r="T12" s="114">
        <v>0</v>
      </c>
      <c r="U12" s="114">
        <v>0</v>
      </c>
      <c r="V12" s="117">
        <v>0</v>
      </c>
      <c r="W12" s="114">
        <f t="shared" si="7"/>
        <v>76405</v>
      </c>
      <c r="X12" s="164">
        <f t="shared" si="4"/>
        <v>513466.3</v>
      </c>
      <c r="Y12" s="155">
        <f t="shared" si="5"/>
        <v>666405</v>
      </c>
      <c r="Z12" s="130"/>
    </row>
    <row r="13" spans="1:26" ht="21">
      <c r="A13" s="97">
        <v>9</v>
      </c>
      <c r="B13" s="113" t="s">
        <v>179</v>
      </c>
      <c r="C13" s="114" t="s">
        <v>180</v>
      </c>
      <c r="D13" s="115" t="s">
        <v>181</v>
      </c>
      <c r="E13" s="114">
        <v>150000</v>
      </c>
      <c r="F13" s="114">
        <v>30000</v>
      </c>
      <c r="G13" s="114">
        <v>180000</v>
      </c>
      <c r="H13" s="132">
        <v>7677</v>
      </c>
      <c r="I13" s="155">
        <f t="shared" si="0"/>
        <v>767.7</v>
      </c>
      <c r="J13" s="154">
        <f t="shared" si="1"/>
        <v>1800</v>
      </c>
      <c r="K13" s="132">
        <v>1950</v>
      </c>
      <c r="L13" s="116">
        <v>1250</v>
      </c>
      <c r="M13" s="155">
        <f t="shared" si="2"/>
        <v>13444.7</v>
      </c>
      <c r="N13" s="154">
        <f t="shared" si="6"/>
        <v>7560.0000000000009</v>
      </c>
      <c r="O13" s="172" t="e">
        <f>#REF!</f>
        <v>#REF!</v>
      </c>
      <c r="P13" s="154"/>
      <c r="Q13" s="102" t="e">
        <f>#REF!</f>
        <v>#REF!</v>
      </c>
      <c r="R13" s="171" t="e">
        <f t="shared" si="3"/>
        <v>#REF!</v>
      </c>
      <c r="S13" s="127" t="s">
        <v>182</v>
      </c>
      <c r="T13" s="120">
        <v>0</v>
      </c>
      <c r="U13" s="120">
        <v>0</v>
      </c>
      <c r="V13" s="117">
        <v>0</v>
      </c>
      <c r="W13" s="114">
        <f t="shared" si="7"/>
        <v>23310</v>
      </c>
      <c r="X13" s="164">
        <f t="shared" si="4"/>
        <v>165305.29999999999</v>
      </c>
      <c r="Y13" s="155">
        <f t="shared" si="5"/>
        <v>203310</v>
      </c>
      <c r="Z13" s="97"/>
    </row>
    <row r="14" spans="1:26" ht="21">
      <c r="A14" s="97">
        <v>10</v>
      </c>
      <c r="B14" s="113" t="s">
        <v>183</v>
      </c>
      <c r="C14" s="114" t="s">
        <v>165</v>
      </c>
      <c r="D14" s="115" t="s">
        <v>184</v>
      </c>
      <c r="E14" s="116">
        <v>160000</v>
      </c>
      <c r="F14" s="114">
        <v>30000</v>
      </c>
      <c r="G14" s="114">
        <v>190000</v>
      </c>
      <c r="H14" s="132">
        <v>8335</v>
      </c>
      <c r="I14" s="155">
        <f t="shared" si="0"/>
        <v>833.5</v>
      </c>
      <c r="J14" s="154">
        <f t="shared" si="1"/>
        <v>1900</v>
      </c>
      <c r="K14" s="132">
        <v>1950</v>
      </c>
      <c r="L14" s="116">
        <v>1250</v>
      </c>
      <c r="M14" s="155">
        <f t="shared" si="2"/>
        <v>14268.5</v>
      </c>
      <c r="N14" s="154">
        <f t="shared" si="6"/>
        <v>7980.0000000000009</v>
      </c>
      <c r="O14" s="172" t="e">
        <f>#REF!</f>
        <v>#REF!</v>
      </c>
      <c r="P14" s="154"/>
      <c r="Q14" s="102" t="e">
        <f>#REF!</f>
        <v>#REF!</v>
      </c>
      <c r="R14" s="167" t="e">
        <f t="shared" si="3"/>
        <v>#REF!</v>
      </c>
      <c r="S14" s="119" t="s">
        <v>185</v>
      </c>
      <c r="T14" s="120">
        <v>0</v>
      </c>
      <c r="U14" s="120">
        <v>0</v>
      </c>
      <c r="V14" s="117">
        <v>0</v>
      </c>
      <c r="W14" s="114">
        <f t="shared" si="7"/>
        <v>24605</v>
      </c>
      <c r="X14" s="164">
        <f t="shared" si="4"/>
        <v>174481.5</v>
      </c>
      <c r="Y14" s="155">
        <f t="shared" si="5"/>
        <v>214605</v>
      </c>
      <c r="Z14" s="97"/>
    </row>
    <row r="15" spans="1:26" ht="21">
      <c r="A15" s="97">
        <v>11</v>
      </c>
      <c r="B15" s="113" t="s">
        <v>186</v>
      </c>
      <c r="C15" s="114" t="s">
        <v>180</v>
      </c>
      <c r="D15" s="115" t="s">
        <v>187</v>
      </c>
      <c r="E15" s="114">
        <v>260000</v>
      </c>
      <c r="F15" s="114">
        <v>30000</v>
      </c>
      <c r="G15" s="114">
        <v>290000</v>
      </c>
      <c r="H15" s="114">
        <v>14915</v>
      </c>
      <c r="I15" s="155">
        <f t="shared" si="0"/>
        <v>1491.5</v>
      </c>
      <c r="J15" s="154">
        <f t="shared" si="1"/>
        <v>2900</v>
      </c>
      <c r="K15" s="114">
        <v>3250</v>
      </c>
      <c r="L15" s="116">
        <v>2000</v>
      </c>
      <c r="M15" s="155">
        <f t="shared" si="2"/>
        <v>24556.5</v>
      </c>
      <c r="N15" s="154">
        <f t="shared" si="6"/>
        <v>12180</v>
      </c>
      <c r="O15" s="172" t="e">
        <f>#REF!</f>
        <v>#REF!</v>
      </c>
      <c r="P15" s="154"/>
      <c r="Q15" s="102" t="e">
        <f>#REF!</f>
        <v>#REF!</v>
      </c>
      <c r="R15" s="171" t="e">
        <f t="shared" si="3"/>
        <v>#REF!</v>
      </c>
      <c r="S15" s="127" t="s">
        <v>188</v>
      </c>
      <c r="T15" s="120">
        <v>0</v>
      </c>
      <c r="U15" s="120">
        <v>0</v>
      </c>
      <c r="V15" s="117">
        <v>0</v>
      </c>
      <c r="W15" s="114">
        <f t="shared" si="7"/>
        <v>37555</v>
      </c>
      <c r="X15" s="164">
        <f t="shared" si="4"/>
        <v>263443.5</v>
      </c>
      <c r="Y15" s="155">
        <f t="shared" si="5"/>
        <v>327555</v>
      </c>
      <c r="Z15" s="97"/>
    </row>
    <row r="16" spans="1:26" ht="21">
      <c r="A16" s="97">
        <v>12</v>
      </c>
      <c r="B16" s="113" t="s">
        <v>189</v>
      </c>
      <c r="C16" s="114" t="s">
        <v>190</v>
      </c>
      <c r="D16" s="115" t="s">
        <v>191</v>
      </c>
      <c r="E16" s="116">
        <v>120000</v>
      </c>
      <c r="F16" s="114">
        <v>30000</v>
      </c>
      <c r="G16" s="114">
        <v>150000</v>
      </c>
      <c r="H16" s="132">
        <v>5700</v>
      </c>
      <c r="I16" s="155">
        <f t="shared" si="0"/>
        <v>570</v>
      </c>
      <c r="J16" s="154">
        <f t="shared" si="1"/>
        <v>1500</v>
      </c>
      <c r="K16" s="132">
        <v>1950</v>
      </c>
      <c r="L16" s="116">
        <v>1000</v>
      </c>
      <c r="M16" s="155">
        <f t="shared" si="2"/>
        <v>10720</v>
      </c>
      <c r="N16" s="154">
        <f t="shared" si="6"/>
        <v>6300</v>
      </c>
      <c r="O16" s="172" t="e">
        <f>#REF!</f>
        <v>#REF!</v>
      </c>
      <c r="P16" s="154"/>
      <c r="Q16" s="102" t="e">
        <f>#REF!</f>
        <v>#REF!</v>
      </c>
      <c r="R16" s="167" t="e">
        <f t="shared" si="3"/>
        <v>#REF!</v>
      </c>
      <c r="S16" s="127" t="s">
        <v>192</v>
      </c>
      <c r="T16" s="120">
        <v>0</v>
      </c>
      <c r="U16" s="120">
        <v>0</v>
      </c>
      <c r="V16" s="117">
        <v>0</v>
      </c>
      <c r="W16" s="114">
        <f t="shared" si="7"/>
        <v>19425</v>
      </c>
      <c r="X16" s="164">
        <f t="shared" si="4"/>
        <v>138280</v>
      </c>
      <c r="Y16" s="155">
        <f t="shared" si="5"/>
        <v>169425</v>
      </c>
      <c r="Z16" s="97"/>
    </row>
    <row r="17" spans="1:26" ht="15.75">
      <c r="A17" s="97">
        <v>13</v>
      </c>
      <c r="B17" s="113" t="s">
        <v>204</v>
      </c>
      <c r="C17" s="114"/>
      <c r="D17" s="115"/>
      <c r="E17" s="116"/>
      <c r="F17" s="114"/>
      <c r="G17" s="114"/>
      <c r="H17" s="132"/>
      <c r="I17" s="155"/>
      <c r="J17" s="154"/>
      <c r="K17" s="132"/>
      <c r="L17" s="116"/>
      <c r="M17" s="155"/>
      <c r="N17" s="154">
        <f t="shared" si="6"/>
        <v>0</v>
      </c>
      <c r="O17" s="172" t="e">
        <f>#REF!</f>
        <v>#REF!</v>
      </c>
      <c r="P17" s="154"/>
      <c r="Q17" s="102" t="e">
        <f>#REF!</f>
        <v>#REF!</v>
      </c>
      <c r="R17" s="167" t="e">
        <f t="shared" si="3"/>
        <v>#REF!</v>
      </c>
      <c r="S17" s="162"/>
      <c r="T17" s="120"/>
      <c r="U17" s="120"/>
      <c r="V17" s="117"/>
      <c r="W17" s="114">
        <f t="shared" si="7"/>
        <v>0</v>
      </c>
      <c r="X17" s="164">
        <f t="shared" si="4"/>
        <v>0</v>
      </c>
      <c r="Y17" s="155">
        <f t="shared" si="5"/>
        <v>0</v>
      </c>
      <c r="Z17" s="97"/>
    </row>
    <row r="18" spans="1:26" ht="21">
      <c r="A18" s="97">
        <v>14</v>
      </c>
      <c r="B18" s="113" t="s">
        <v>203</v>
      </c>
      <c r="C18" s="114" t="s">
        <v>194</v>
      </c>
      <c r="D18" s="114"/>
      <c r="E18" s="115"/>
      <c r="F18" s="116"/>
      <c r="G18" s="114"/>
      <c r="H18" s="114"/>
      <c r="I18" s="155">
        <f t="shared" si="0"/>
        <v>0</v>
      </c>
      <c r="J18" s="154">
        <f t="shared" si="1"/>
        <v>0</v>
      </c>
      <c r="K18" s="154"/>
      <c r="L18" s="132"/>
      <c r="M18" s="155">
        <f t="shared" si="2"/>
        <v>0</v>
      </c>
      <c r="N18" s="154">
        <f t="shared" si="6"/>
        <v>0</v>
      </c>
      <c r="O18" s="172" t="e">
        <f>#REF!</f>
        <v>#REF!</v>
      </c>
      <c r="P18" s="154"/>
      <c r="Q18" s="102" t="e">
        <f>#REF!</f>
        <v>#REF!</v>
      </c>
      <c r="R18" s="167" t="e">
        <f t="shared" si="3"/>
        <v>#REF!</v>
      </c>
      <c r="S18" s="97"/>
      <c r="T18" s="120">
        <v>0</v>
      </c>
      <c r="U18" s="120">
        <v>0</v>
      </c>
      <c r="V18" s="117">
        <v>0</v>
      </c>
      <c r="W18" s="114">
        <f t="shared" si="7"/>
        <v>0</v>
      </c>
      <c r="X18" s="164">
        <f t="shared" si="4"/>
        <v>0</v>
      </c>
      <c r="Y18" s="155">
        <f t="shared" si="5"/>
        <v>0</v>
      </c>
      <c r="Z18" s="97"/>
    </row>
    <row r="19" spans="1:26">
      <c r="A19" s="97">
        <v>15</v>
      </c>
      <c r="B19" s="113" t="s">
        <v>205</v>
      </c>
      <c r="C19" s="114" t="s">
        <v>194</v>
      </c>
      <c r="D19" s="114"/>
      <c r="E19" s="115"/>
      <c r="F19" s="116"/>
      <c r="G19" s="114"/>
      <c r="H19" s="114"/>
      <c r="I19" s="155">
        <f t="shared" si="0"/>
        <v>0</v>
      </c>
      <c r="J19" s="154">
        <f t="shared" si="1"/>
        <v>0</v>
      </c>
      <c r="K19" s="154"/>
      <c r="L19" s="132"/>
      <c r="M19" s="155">
        <f t="shared" si="2"/>
        <v>0</v>
      </c>
      <c r="N19" s="154">
        <f t="shared" si="6"/>
        <v>0</v>
      </c>
      <c r="O19" s="172" t="e">
        <f>#REF!</f>
        <v>#REF!</v>
      </c>
      <c r="P19" s="154"/>
      <c r="Q19" s="102" t="e">
        <f>#REF!</f>
        <v>#REF!</v>
      </c>
      <c r="R19" s="167" t="e">
        <f t="shared" si="3"/>
        <v>#REF!</v>
      </c>
      <c r="S19" s="97"/>
      <c r="T19" s="120">
        <v>0</v>
      </c>
      <c r="U19" s="120">
        <v>0</v>
      </c>
      <c r="V19" s="117">
        <v>0</v>
      </c>
      <c r="W19" s="114">
        <f t="shared" si="7"/>
        <v>0</v>
      </c>
      <c r="X19" s="164">
        <f t="shared" si="4"/>
        <v>0</v>
      </c>
      <c r="Y19" s="155">
        <f t="shared" si="5"/>
        <v>0</v>
      </c>
      <c r="Z19" s="97"/>
    </row>
    <row r="20" spans="1:26">
      <c r="A20" s="97"/>
      <c r="B20" s="133">
        <v>0</v>
      </c>
      <c r="C20" s="133">
        <v>0</v>
      </c>
      <c r="D20" s="133">
        <v>0</v>
      </c>
      <c r="E20" s="133">
        <v>4293000</v>
      </c>
      <c r="F20" s="133">
        <v>360000</v>
      </c>
      <c r="G20" s="133">
        <v>4653000</v>
      </c>
      <c r="H20" s="133">
        <v>363544</v>
      </c>
      <c r="I20" s="133">
        <v>36354.400000000001</v>
      </c>
      <c r="J20" s="133">
        <v>46530</v>
      </c>
      <c r="K20" s="133">
        <f>SUM(K5:K19)</f>
        <v>58500</v>
      </c>
      <c r="L20" s="133">
        <f t="shared" ref="L20:N20" si="8">SUM(L5:L19)</f>
        <v>23750</v>
      </c>
      <c r="M20" s="133">
        <f t="shared" si="8"/>
        <v>528678.40000000002</v>
      </c>
      <c r="N20" s="133">
        <f t="shared" si="8"/>
        <v>188286</v>
      </c>
      <c r="O20" s="173" t="e">
        <f>SUM(O5:O19)</f>
        <v>#REF!</v>
      </c>
      <c r="P20" s="118"/>
      <c r="Q20" s="133" t="e">
        <f>SUM(Q5:Q19)</f>
        <v>#REF!</v>
      </c>
      <c r="R20" s="169" t="e">
        <f>SUM(R5:R19)</f>
        <v>#REF!</v>
      </c>
      <c r="S20" s="133"/>
      <c r="T20" s="133">
        <f>SUM(T5:T19)</f>
        <v>0</v>
      </c>
      <c r="U20" s="133">
        <f t="shared" ref="U20:V20" si="9">SUM(U5:U19)</f>
        <v>0</v>
      </c>
      <c r="V20" s="133">
        <f t="shared" si="9"/>
        <v>0</v>
      </c>
      <c r="W20" s="133">
        <f>SUM(W5:W19)</f>
        <v>583523.5</v>
      </c>
      <c r="X20" s="133">
        <f>SUM(X5:X19)</f>
        <v>4100571.6</v>
      </c>
      <c r="Y20" s="133">
        <v>5236523.5</v>
      </c>
      <c r="Z20" s="97"/>
    </row>
    <row r="21" spans="1:26">
      <c r="R21" s="10"/>
      <c r="S21" s="96" t="e">
        <f>R5-'Data December'!#REF!</f>
        <v>#REF!</v>
      </c>
      <c r="W21" s="96"/>
    </row>
    <row r="22" spans="1:26">
      <c r="A22" s="97"/>
      <c r="B22" s="97"/>
      <c r="C22" s="97"/>
      <c r="D22" s="97"/>
      <c r="E22" s="97"/>
      <c r="F22" s="97"/>
      <c r="G22" s="97"/>
      <c r="H22" s="97"/>
      <c r="I22" s="97"/>
      <c r="J22" s="97"/>
      <c r="K22" s="117"/>
      <c r="L22" s="97"/>
      <c r="M22" s="97"/>
      <c r="N22" s="97"/>
      <c r="O22" s="158"/>
      <c r="P22" s="97"/>
      <c r="Q22" s="102"/>
      <c r="R22" s="153"/>
      <c r="S22" s="97"/>
      <c r="T22" s="97"/>
      <c r="U22" s="97"/>
      <c r="V22" s="97"/>
      <c r="W22" s="97"/>
      <c r="X22" s="97"/>
      <c r="Y22" s="97"/>
      <c r="Z22" s="97"/>
    </row>
    <row r="23" spans="1:26">
      <c r="A23" s="134"/>
      <c r="B23" s="135"/>
      <c r="C23" s="131"/>
      <c r="D23" s="135"/>
      <c r="E23" s="135"/>
      <c r="F23" s="131"/>
      <c r="G23" s="131"/>
      <c r="H23" s="131"/>
      <c r="I23" s="131"/>
      <c r="J23" s="131"/>
      <c r="K23" s="131"/>
      <c r="L23" s="136"/>
      <c r="M23" s="131"/>
      <c r="N23" s="131"/>
      <c r="O23" s="161"/>
      <c r="P23" s="131"/>
      <c r="Q23" s="136"/>
      <c r="R23" s="170"/>
      <c r="S23" s="131"/>
      <c r="T23" s="137"/>
      <c r="U23" s="131"/>
      <c r="V23" s="131"/>
      <c r="W23" s="131"/>
      <c r="X23" s="131"/>
      <c r="Y23" s="131"/>
      <c r="Z23" s="131"/>
    </row>
    <row r="24" spans="1:26">
      <c r="A24" s="134"/>
      <c r="B24" s="135"/>
      <c r="C24" s="131"/>
      <c r="D24" s="138">
        <v>0</v>
      </c>
      <c r="E24" s="135"/>
      <c r="F24" s="131"/>
      <c r="G24" s="131"/>
      <c r="H24" s="131"/>
      <c r="I24" s="131"/>
      <c r="J24" s="131"/>
      <c r="K24" s="131"/>
      <c r="L24" s="136"/>
      <c r="M24" s="131"/>
      <c r="N24" s="97"/>
      <c r="O24" s="158"/>
      <c r="P24" s="97"/>
      <c r="Q24" s="97"/>
      <c r="R24" s="170"/>
      <c r="S24" s="131" t="s">
        <v>195</v>
      </c>
      <c r="T24" s="137"/>
      <c r="U24" s="131"/>
      <c r="V24" s="131"/>
      <c r="W24" s="131"/>
      <c r="X24" s="131"/>
      <c r="Y24" s="131"/>
      <c r="Z24" s="131"/>
    </row>
    <row r="25" spans="1:26">
      <c r="A25" s="134"/>
      <c r="B25" s="135"/>
      <c r="C25" s="131"/>
      <c r="D25" s="138">
        <v>0</v>
      </c>
      <c r="E25" s="135"/>
      <c r="F25" s="131"/>
      <c r="G25" s="131"/>
      <c r="H25" s="131"/>
      <c r="I25" s="131"/>
      <c r="J25" s="131"/>
      <c r="K25" s="131"/>
      <c r="L25" s="136"/>
      <c r="M25" s="131"/>
      <c r="N25" s="97"/>
      <c r="O25" s="158"/>
      <c r="P25" s="97"/>
      <c r="Q25" s="97"/>
      <c r="R25" s="170"/>
      <c r="S25" s="131"/>
      <c r="T25" s="131"/>
      <c r="U25" s="131"/>
      <c r="V25" s="131"/>
      <c r="W25" s="131"/>
      <c r="X25" s="131"/>
      <c r="Y25" s="131"/>
      <c r="Z25" s="131"/>
    </row>
    <row r="26" spans="1:26">
      <c r="A26" s="134"/>
      <c r="B26" s="135"/>
      <c r="C26" s="134"/>
      <c r="D26" s="138">
        <v>0</v>
      </c>
      <c r="E26" s="139"/>
      <c r="F26" s="134"/>
      <c r="G26" s="131"/>
      <c r="H26" s="131"/>
      <c r="I26" s="140"/>
      <c r="J26" s="131"/>
      <c r="K26" s="131"/>
      <c r="L26" s="136"/>
      <c r="M26" s="131"/>
      <c r="N26" s="97"/>
      <c r="O26" s="158"/>
      <c r="P26" s="97"/>
      <c r="Q26" s="97"/>
      <c r="R26" s="170"/>
      <c r="S26" s="131"/>
      <c r="T26" s="131"/>
      <c r="U26" s="131"/>
      <c r="V26" s="131"/>
      <c r="W26" s="131"/>
      <c r="X26" s="131"/>
      <c r="Y26" s="131"/>
      <c r="Z26" s="131"/>
    </row>
    <row r="27" spans="1:26">
      <c r="A27" s="134"/>
      <c r="B27" s="135"/>
      <c r="C27" s="131"/>
      <c r="D27" s="138"/>
      <c r="E27" s="139"/>
      <c r="F27" s="131"/>
      <c r="G27" s="131"/>
      <c r="H27" s="131"/>
      <c r="I27" s="140"/>
      <c r="J27" s="140"/>
      <c r="K27" s="140"/>
      <c r="L27" s="136"/>
      <c r="M27" s="131"/>
      <c r="N27" s="97"/>
      <c r="O27" s="158"/>
      <c r="P27" s="97"/>
      <c r="Q27" s="97"/>
      <c r="R27" s="170"/>
      <c r="S27" s="131"/>
      <c r="T27" s="131"/>
      <c r="U27" s="131"/>
      <c r="V27" s="131"/>
      <c r="W27" s="131"/>
      <c r="X27" s="131"/>
      <c r="Y27" s="131"/>
      <c r="Z27" s="131"/>
    </row>
    <row r="28" spans="1:26">
      <c r="A28" s="134"/>
      <c r="B28" s="135"/>
      <c r="C28" s="131"/>
      <c r="D28" s="138"/>
      <c r="E28" s="139"/>
      <c r="F28" s="131"/>
      <c r="G28" s="131"/>
      <c r="H28" s="131"/>
      <c r="I28" s="140" t="s">
        <v>196</v>
      </c>
      <c r="J28" s="131"/>
      <c r="K28" s="131"/>
      <c r="L28" s="136"/>
      <c r="M28" s="131"/>
      <c r="N28" s="97"/>
      <c r="O28" s="158"/>
      <c r="P28" s="97"/>
      <c r="Q28" s="112"/>
      <c r="R28" s="181"/>
      <c r="S28" s="131"/>
      <c r="T28" s="131"/>
      <c r="U28" s="131"/>
      <c r="V28" s="131"/>
      <c r="W28" s="131"/>
      <c r="X28" s="131"/>
      <c r="Y28" s="131"/>
      <c r="Z28" s="131"/>
    </row>
    <row r="36" spans="2:7">
      <c r="B36" s="97"/>
      <c r="C36" s="97" t="s">
        <v>197</v>
      </c>
      <c r="D36" s="97" t="s">
        <v>198</v>
      </c>
      <c r="E36" s="97"/>
      <c r="F36" s="97"/>
      <c r="G36" s="97"/>
    </row>
    <row r="37" spans="2:7" ht="30">
      <c r="B37" s="142" t="s">
        <v>148</v>
      </c>
      <c r="C37" s="143">
        <f>N5+W5</f>
        <v>131600.00000000003</v>
      </c>
      <c r="D37" s="143">
        <f>M5</f>
        <v>158573.4</v>
      </c>
      <c r="E37" s="429" t="s">
        <v>199</v>
      </c>
      <c r="F37" s="141"/>
      <c r="G37" s="141"/>
    </row>
    <row r="38" spans="2:7" ht="18" customHeight="1">
      <c r="B38" s="142" t="s">
        <v>152</v>
      </c>
      <c r="C38" s="143">
        <f>N6+W6</f>
        <v>62254.5</v>
      </c>
      <c r="D38" s="143">
        <f>M6</f>
        <v>33799.5</v>
      </c>
      <c r="E38" s="429"/>
      <c r="F38" s="143">
        <f>SUM(C37:C38)</f>
        <v>193854.50000000003</v>
      </c>
      <c r="G38" s="143">
        <f>SUM(D37:D38)</f>
        <v>192372.9</v>
      </c>
    </row>
    <row r="39" spans="2:7" ht="18" customHeight="1">
      <c r="B39" s="145" t="s">
        <v>156</v>
      </c>
      <c r="C39" s="143">
        <f>N7+W7</f>
        <v>87465</v>
      </c>
      <c r="D39" s="143">
        <f>M7</f>
        <v>58408.7</v>
      </c>
      <c r="E39" s="144" t="s">
        <v>200</v>
      </c>
      <c r="F39" s="146">
        <f>C39</f>
        <v>87465</v>
      </c>
      <c r="G39" s="146">
        <f>D39</f>
        <v>58408.7</v>
      </c>
    </row>
    <row r="40" spans="2:7" ht="30" customHeight="1">
      <c r="B40" s="147" t="s">
        <v>160</v>
      </c>
      <c r="C40" s="148">
        <v>85750</v>
      </c>
      <c r="D40" s="143">
        <f>M8</f>
        <v>55358.7</v>
      </c>
      <c r="E40" s="430" t="s">
        <v>201</v>
      </c>
      <c r="F40" s="97"/>
      <c r="G40" s="97"/>
    </row>
    <row r="41" spans="2:7" ht="30.75" customHeight="1">
      <c r="B41" s="147" t="s">
        <v>164</v>
      </c>
      <c r="C41" s="148">
        <v>56595</v>
      </c>
      <c r="D41" s="143">
        <f>M9</f>
        <v>29886.799999999999</v>
      </c>
      <c r="E41" s="430"/>
      <c r="F41" s="97"/>
      <c r="G41" s="97"/>
    </row>
    <row r="42" spans="2:7" ht="32.25" customHeight="1">
      <c r="B42" s="147" t="s">
        <v>183</v>
      </c>
      <c r="C42" s="148">
        <v>32585</v>
      </c>
      <c r="D42" s="148">
        <f>M14</f>
        <v>14268.5</v>
      </c>
      <c r="E42" s="430"/>
      <c r="F42" s="117">
        <f>SUM(C40:C43)</f>
        <v>174930</v>
      </c>
      <c r="G42" s="117">
        <f>SUM(D40:D43)</f>
        <v>99514</v>
      </c>
    </row>
    <row r="43" spans="2:7" ht="45" customHeight="1">
      <c r="B43" s="147" t="s">
        <v>193</v>
      </c>
      <c r="C43" s="148">
        <v>0</v>
      </c>
      <c r="D43" s="148">
        <f>M18</f>
        <v>0</v>
      </c>
      <c r="E43" s="430"/>
      <c r="F43" s="97"/>
      <c r="G43" s="97"/>
    </row>
    <row r="44" spans="2:7" ht="30" customHeight="1">
      <c r="B44" s="150" t="s">
        <v>172</v>
      </c>
      <c r="C44" s="151">
        <v>58310</v>
      </c>
      <c r="D44" s="151">
        <f>M11</f>
        <v>31071.4</v>
      </c>
      <c r="E44" s="431" t="s">
        <v>107</v>
      </c>
      <c r="F44" s="149"/>
      <c r="G44" s="149"/>
    </row>
    <row r="45" spans="2:7" ht="30" customHeight="1">
      <c r="B45" s="150" t="s">
        <v>204</v>
      </c>
      <c r="C45" s="151">
        <v>0</v>
      </c>
      <c r="D45" s="151">
        <f>M17</f>
        <v>0</v>
      </c>
      <c r="E45" s="431"/>
      <c r="F45" s="151">
        <f>SUM(C44:C45)</f>
        <v>58310</v>
      </c>
      <c r="G45" s="151">
        <f>SUM(D44:D45)</f>
        <v>31071.4</v>
      </c>
    </row>
    <row r="46" spans="2:7" ht="29.25" customHeight="1">
      <c r="B46" s="152" t="s">
        <v>168</v>
      </c>
      <c r="C46" s="117">
        <v>49735</v>
      </c>
      <c r="D46" s="117">
        <f>M10</f>
        <v>24556.5</v>
      </c>
      <c r="E46" s="97"/>
      <c r="F46" s="97"/>
      <c r="G46" s="97"/>
    </row>
    <row r="47" spans="2:7" ht="28.5" customHeight="1">
      <c r="B47" s="152" t="s">
        <v>176</v>
      </c>
      <c r="C47" s="117">
        <v>101185</v>
      </c>
      <c r="D47" s="117">
        <f>M12</f>
        <v>74033.7</v>
      </c>
      <c r="E47" s="97"/>
      <c r="F47" s="97"/>
      <c r="G47" s="97"/>
    </row>
    <row r="48" spans="2:7" ht="30">
      <c r="B48" s="152" t="s">
        <v>179</v>
      </c>
      <c r="C48" s="117">
        <v>30870</v>
      </c>
      <c r="D48" s="117">
        <f>M13</f>
        <v>13444.7</v>
      </c>
      <c r="E48" s="97"/>
      <c r="F48" s="97"/>
      <c r="G48" s="97"/>
    </row>
    <row r="49" spans="2:7" ht="30">
      <c r="B49" s="152" t="s">
        <v>186</v>
      </c>
      <c r="C49" s="117">
        <v>49735</v>
      </c>
      <c r="D49" s="117">
        <f>M15</f>
        <v>24556.5</v>
      </c>
      <c r="E49" s="97"/>
      <c r="F49" s="97"/>
      <c r="G49" s="97"/>
    </row>
    <row r="50" spans="2:7" ht="30.75" customHeight="1">
      <c r="B50" s="152" t="s">
        <v>189</v>
      </c>
      <c r="C50" s="117">
        <v>25725</v>
      </c>
      <c r="D50" s="117">
        <f>M16</f>
        <v>10720</v>
      </c>
      <c r="F50" s="96">
        <f>SUM(C46:C50)</f>
        <v>257250</v>
      </c>
      <c r="G50" s="96">
        <f>SUM(D46:D50)</f>
        <v>147311.4</v>
      </c>
    </row>
    <row r="51" spans="2:7">
      <c r="C51" s="96">
        <f>SUM(C37:C50)</f>
        <v>771809.5</v>
      </c>
      <c r="D51" s="96">
        <f>SUM(D37:D50)</f>
        <v>528678.40000000002</v>
      </c>
    </row>
    <row r="52" spans="2:7">
      <c r="F52" s="96">
        <f>SUM(F38+F39+F42+F45+F50)</f>
        <v>771809.5</v>
      </c>
      <c r="G52" s="96">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K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3" spans="1:9">
      <c r="A3" s="53" t="s">
        <v>25</v>
      </c>
      <c r="B3" s="53" t="s">
        <v>94</v>
      </c>
      <c r="C3" s="54"/>
      <c r="D3" s="54"/>
      <c r="E3" s="54"/>
      <c r="F3" s="54"/>
      <c r="G3" s="54"/>
      <c r="H3" s="54"/>
      <c r="I3" s="55"/>
    </row>
    <row r="4" spans="1:9" ht="25.5">
      <c r="A4" s="53" t="s">
        <v>95</v>
      </c>
      <c r="B4" s="73" t="s">
        <v>5</v>
      </c>
      <c r="C4" s="74" t="s">
        <v>6</v>
      </c>
      <c r="D4" s="74" t="s">
        <v>8</v>
      </c>
      <c r="E4" s="74" t="s">
        <v>7</v>
      </c>
      <c r="F4" s="74" t="s">
        <v>107</v>
      </c>
      <c r="G4" s="74" t="s">
        <v>100</v>
      </c>
      <c r="H4" s="74" t="s">
        <v>109</v>
      </c>
      <c r="I4" s="56" t="s">
        <v>96</v>
      </c>
    </row>
    <row r="5" spans="1:9">
      <c r="A5" s="67" t="s">
        <v>102</v>
      </c>
      <c r="B5" s="75">
        <v>77800</v>
      </c>
      <c r="C5" s="76">
        <v>1800</v>
      </c>
      <c r="D5" s="76">
        <v>3000</v>
      </c>
      <c r="E5" s="76">
        <v>7600</v>
      </c>
      <c r="F5" s="76"/>
      <c r="G5" s="76"/>
      <c r="H5" s="65">
        <v>20000</v>
      </c>
      <c r="I5" s="70">
        <v>110200</v>
      </c>
    </row>
    <row r="6" spans="1:9">
      <c r="A6" s="68" t="s">
        <v>104</v>
      </c>
      <c r="B6" s="77">
        <v>424625</v>
      </c>
      <c r="C6" s="52">
        <v>29700</v>
      </c>
      <c r="D6" s="52">
        <v>6900</v>
      </c>
      <c r="E6" s="52">
        <v>60900</v>
      </c>
      <c r="F6" s="52"/>
      <c r="G6" s="52">
        <v>80000</v>
      </c>
      <c r="H6" s="51">
        <v>127500</v>
      </c>
      <c r="I6" s="71">
        <v>729625</v>
      </c>
    </row>
    <row r="7" spans="1:9">
      <c r="A7" s="68" t="s">
        <v>105</v>
      </c>
      <c r="B7" s="77">
        <v>283425</v>
      </c>
      <c r="C7" s="52">
        <v>206800</v>
      </c>
      <c r="D7" s="52">
        <v>8500</v>
      </c>
      <c r="E7" s="52">
        <v>895620</v>
      </c>
      <c r="F7" s="52">
        <v>6400</v>
      </c>
      <c r="G7" s="52"/>
      <c r="H7" s="51">
        <v>52500</v>
      </c>
      <c r="I7" s="71">
        <v>1453245</v>
      </c>
    </row>
    <row r="8" spans="1:9" ht="25.5">
      <c r="A8" s="68" t="s">
        <v>101</v>
      </c>
      <c r="B8" s="77">
        <v>202900</v>
      </c>
      <c r="C8" s="52">
        <v>45600</v>
      </c>
      <c r="D8" s="52">
        <v>7600</v>
      </c>
      <c r="E8" s="52">
        <v>134908</v>
      </c>
      <c r="F8" s="52"/>
      <c r="G8" s="52"/>
      <c r="H8" s="51">
        <v>167500</v>
      </c>
      <c r="I8" s="71">
        <v>558508</v>
      </c>
    </row>
    <row r="9" spans="1:9">
      <c r="A9" s="68" t="s">
        <v>93</v>
      </c>
      <c r="B9" s="77">
        <v>1406300</v>
      </c>
      <c r="C9" s="52">
        <v>339250</v>
      </c>
      <c r="D9" s="52">
        <v>98000</v>
      </c>
      <c r="E9" s="52">
        <v>1184672</v>
      </c>
      <c r="F9" s="52">
        <v>13200</v>
      </c>
      <c r="G9" s="52"/>
      <c r="H9" s="51">
        <v>712500</v>
      </c>
      <c r="I9" s="71">
        <v>3753922</v>
      </c>
    </row>
    <row r="10" spans="1:9">
      <c r="A10" s="69" t="s">
        <v>96</v>
      </c>
      <c r="B10" s="78">
        <v>2395050</v>
      </c>
      <c r="C10" s="79">
        <v>623150</v>
      </c>
      <c r="D10" s="79">
        <v>124000</v>
      </c>
      <c r="E10" s="79">
        <v>2283700</v>
      </c>
      <c r="F10" s="79">
        <v>19600</v>
      </c>
      <c r="G10" s="79">
        <v>80000</v>
      </c>
      <c r="H10" s="66">
        <v>1080000</v>
      </c>
      <c r="I10" s="72">
        <v>6605500</v>
      </c>
    </row>
    <row r="19" spans="1:10" s="4" customFormat="1" ht="38.25">
      <c r="A19" s="22" t="s">
        <v>68</v>
      </c>
      <c r="B19" s="22" t="s">
        <v>27</v>
      </c>
      <c r="C19" s="22" t="s">
        <v>28</v>
      </c>
      <c r="D19" s="22" t="s">
        <v>29</v>
      </c>
      <c r="E19" s="22" t="s">
        <v>30</v>
      </c>
      <c r="F19" s="22" t="s">
        <v>31</v>
      </c>
      <c r="G19" s="22" t="s">
        <v>32</v>
      </c>
      <c r="H19" s="22" t="s">
        <v>33</v>
      </c>
      <c r="I19" s="22" t="s">
        <v>34</v>
      </c>
      <c r="J19" s="2"/>
    </row>
    <row r="20" spans="1:10" s="4" customFormat="1" ht="15">
      <c r="A20" s="23" t="s">
        <v>26</v>
      </c>
      <c r="B20" s="46"/>
      <c r="C20" s="46">
        <f>+B20/J20</f>
        <v>0</v>
      </c>
      <c r="D20" s="43">
        <f>SUM(D21:D29)</f>
        <v>0</v>
      </c>
      <c r="E20" s="43">
        <f>SUM(E21:E29)</f>
        <v>0</v>
      </c>
      <c r="F20" s="43">
        <f>SUM(F21:F29)</f>
        <v>-4230000</v>
      </c>
      <c r="G20" s="43">
        <f>SUM(G21:G29)</f>
        <v>-7494.6846208362867</v>
      </c>
      <c r="H20" s="46">
        <f>B20+D20-F20</f>
        <v>4230000</v>
      </c>
      <c r="I20" s="47">
        <f>+C20+E20-G20</f>
        <v>7494.6846208362867</v>
      </c>
      <c r="J20" s="48">
        <v>564.4</v>
      </c>
    </row>
    <row r="21" spans="1:10" s="4" customFormat="1" ht="15">
      <c r="A21" s="11" t="s">
        <v>69</v>
      </c>
      <c r="B21" s="13"/>
      <c r="C21" s="13"/>
      <c r="D21" s="13"/>
      <c r="E21" s="13"/>
      <c r="F21" s="5"/>
      <c r="G21" s="13"/>
      <c r="H21" s="20"/>
      <c r="I21" s="20"/>
      <c r="J21" s="2"/>
    </row>
    <row r="22" spans="1:10" s="4" customFormat="1" ht="15">
      <c r="A22" s="11" t="s">
        <v>70</v>
      </c>
      <c r="B22" s="12"/>
      <c r="C22" s="12"/>
      <c r="D22" s="12"/>
      <c r="E22" s="13"/>
      <c r="F22" s="12"/>
      <c r="G22" s="13"/>
      <c r="H22" s="20"/>
      <c r="I22" s="14"/>
      <c r="J22" s="9"/>
    </row>
    <row r="23" spans="1:10" s="4" customFormat="1" ht="15">
      <c r="A23" s="11" t="s">
        <v>71</v>
      </c>
      <c r="B23" s="12"/>
      <c r="C23" s="12"/>
      <c r="D23" s="25"/>
      <c r="E23" s="13"/>
      <c r="F23" s="12"/>
      <c r="G23" s="12"/>
      <c r="H23" s="20"/>
      <c r="I23" s="14"/>
      <c r="J23" s="21"/>
    </row>
    <row r="24" spans="1:10" s="4" customFormat="1" ht="15">
      <c r="A24" s="11" t="s">
        <v>72</v>
      </c>
      <c r="B24" s="12"/>
      <c r="C24" s="12"/>
      <c r="D24" s="25"/>
      <c r="E24" s="13"/>
      <c r="F24" s="12"/>
      <c r="G24" s="12"/>
      <c r="H24" s="20"/>
      <c r="I24" s="14"/>
      <c r="J24" s="33"/>
    </row>
    <row r="25" spans="1:10" s="4" customFormat="1" ht="15">
      <c r="A25" s="11" t="s">
        <v>81</v>
      </c>
      <c r="B25" s="12"/>
      <c r="C25" s="12"/>
      <c r="D25" s="25"/>
      <c r="E25" s="13"/>
      <c r="F25" s="12"/>
      <c r="G25" s="12"/>
      <c r="H25" s="20"/>
      <c r="I25" s="14"/>
      <c r="J25" s="2"/>
    </row>
    <row r="26" spans="1:10" s="4" customFormat="1" ht="15">
      <c r="A26" s="11" t="s">
        <v>83</v>
      </c>
      <c r="B26" s="12"/>
      <c r="C26" s="12"/>
      <c r="D26" s="25"/>
      <c r="E26" s="13"/>
      <c r="F26" s="49">
        <v>-4230000</v>
      </c>
      <c r="G26" s="49">
        <f>+F26/J26</f>
        <v>-7494.6846208362867</v>
      </c>
      <c r="H26" s="14"/>
      <c r="I26" s="14"/>
      <c r="J26" s="2">
        <v>564.4</v>
      </c>
    </row>
    <row r="27" spans="1:10" s="4" customFormat="1" ht="15">
      <c r="A27" s="11"/>
      <c r="B27" s="12"/>
      <c r="C27" s="12"/>
      <c r="D27" s="25"/>
      <c r="E27" s="13"/>
      <c r="F27" s="12"/>
      <c r="G27" s="12"/>
      <c r="H27" s="14"/>
      <c r="I27" s="14"/>
      <c r="J27" s="2"/>
    </row>
    <row r="28" spans="1:10" s="4" customFormat="1" ht="15">
      <c r="A28" s="11"/>
      <c r="B28" s="12"/>
      <c r="C28" s="12"/>
      <c r="D28" s="25"/>
      <c r="E28" s="13"/>
      <c r="F28" s="12"/>
      <c r="G28" s="12"/>
      <c r="H28" s="14"/>
      <c r="I28" s="14"/>
      <c r="J28" s="2"/>
    </row>
    <row r="29" spans="1:10" s="4" customFormat="1" ht="15">
      <c r="A29" s="11"/>
      <c r="B29" s="12"/>
      <c r="C29" s="12"/>
      <c r="D29" s="25"/>
      <c r="E29" s="13"/>
      <c r="F29" s="12"/>
      <c r="G29" s="12"/>
      <c r="H29" s="14"/>
      <c r="I29" s="14"/>
      <c r="J29" s="2"/>
    </row>
    <row r="30" spans="1:10" s="4" customFormat="1" ht="15">
      <c r="A30" s="23" t="s">
        <v>49</v>
      </c>
      <c r="B30" s="28">
        <v>-12113080</v>
      </c>
      <c r="C30" s="24">
        <f>B30/J31</f>
        <v>-21461.871013465628</v>
      </c>
      <c r="D30" s="24">
        <f>+D31+D32+D33+D34+D35+D36+D37+D39</f>
        <v>40197849</v>
      </c>
      <c r="E30" s="24">
        <f>SUM(E31:E42)</f>
        <v>70000</v>
      </c>
      <c r="F30" s="24">
        <f>SUM(F31:F42)</f>
        <v>28994688</v>
      </c>
      <c r="G30" s="24">
        <f>G31+G32+G33+G34+G35+G36+G37+G38</f>
        <v>37227.961893296997</v>
      </c>
      <c r="H30" s="43">
        <f>+D30+B30-F30</f>
        <v>-909919</v>
      </c>
      <c r="I30" s="43">
        <f>+E30+C30-G30</f>
        <v>11310.167093237375</v>
      </c>
      <c r="J30" s="2"/>
    </row>
    <row r="31" spans="1:10" s="4" customFormat="1" ht="15">
      <c r="A31" s="11" t="s">
        <v>69</v>
      </c>
      <c r="B31" s="13"/>
      <c r="C31" s="13"/>
      <c r="D31" s="13"/>
      <c r="E31" s="13"/>
      <c r="F31" s="13">
        <v>1635165</v>
      </c>
      <c r="G31" s="13">
        <v>2897.1739900779589</v>
      </c>
      <c r="H31" s="16"/>
      <c r="I31" s="13"/>
      <c r="J31" s="2">
        <v>564.4</v>
      </c>
    </row>
    <row r="32" spans="1:10" s="4" customFormat="1" ht="15">
      <c r="A32" s="11" t="s">
        <v>70</v>
      </c>
      <c r="B32" s="12"/>
      <c r="C32" s="12"/>
      <c r="D32" s="12">
        <v>11813228</v>
      </c>
      <c r="E32" s="13">
        <v>20000</v>
      </c>
      <c r="F32" s="12">
        <v>3224348</v>
      </c>
      <c r="G32" s="13">
        <v>5458.8771163986685</v>
      </c>
      <c r="H32" s="15"/>
      <c r="I32" s="13"/>
      <c r="J32" s="3">
        <f>D32/E32</f>
        <v>590.66139999999996</v>
      </c>
    </row>
    <row r="33" spans="1:10" s="4" customFormat="1" ht="15">
      <c r="A33" s="11" t="s">
        <v>71</v>
      </c>
      <c r="B33" s="12"/>
      <c r="C33" s="12"/>
      <c r="D33" s="25">
        <v>8644271</v>
      </c>
      <c r="E33" s="13">
        <v>15000</v>
      </c>
      <c r="F33" s="12">
        <v>3235283</v>
      </c>
      <c r="G33" s="13">
        <v>5614.0355849556317</v>
      </c>
      <c r="H33" s="15"/>
      <c r="I33" s="13"/>
      <c r="J33" s="2">
        <f>D33/E33</f>
        <v>576.28473333333329</v>
      </c>
    </row>
    <row r="34" spans="1:10" s="4" customFormat="1" ht="15">
      <c r="A34" s="11" t="s">
        <v>72</v>
      </c>
      <c r="B34" s="12"/>
      <c r="C34" s="12"/>
      <c r="D34" s="25">
        <v>8779394</v>
      </c>
      <c r="E34" s="13">
        <v>15000</v>
      </c>
      <c r="F34" s="12">
        <v>2424051</v>
      </c>
      <c r="G34" s="13">
        <v>4141.6030536959634</v>
      </c>
      <c r="H34" s="15"/>
      <c r="I34" s="13"/>
      <c r="J34" s="2">
        <v>576.28473333333329</v>
      </c>
    </row>
    <row r="35" spans="1:10" s="4" customFormat="1" ht="15">
      <c r="A35" s="11" t="s">
        <v>81</v>
      </c>
      <c r="B35" s="12"/>
      <c r="C35" s="12"/>
      <c r="D35" s="25"/>
      <c r="E35" s="13"/>
      <c r="F35" s="12">
        <v>5030915</v>
      </c>
      <c r="G35" s="13">
        <f t="shared" ref="G35:G40" si="0">F35/J35</f>
        <v>8595.5505585009669</v>
      </c>
      <c r="H35" s="15"/>
      <c r="I35" s="13"/>
      <c r="J35" s="2">
        <v>585.29293333333305</v>
      </c>
    </row>
    <row r="36" spans="1:10" s="4" customFormat="1" ht="15">
      <c r="A36" s="11" t="s">
        <v>83</v>
      </c>
      <c r="B36" s="12"/>
      <c r="C36" s="12"/>
      <c r="D36" s="25"/>
      <c r="E36" s="13"/>
      <c r="F36" s="12">
        <v>2456288</v>
      </c>
      <c r="G36" s="13">
        <f t="shared" si="0"/>
        <v>4196.6814566016765</v>
      </c>
      <c r="H36" s="15"/>
      <c r="I36" s="13"/>
      <c r="J36" s="2">
        <v>585.29293333333305</v>
      </c>
    </row>
    <row r="37" spans="1:10" s="4" customFormat="1" ht="15">
      <c r="A37" s="11" t="s">
        <v>85</v>
      </c>
      <c r="B37" s="12"/>
      <c r="C37" s="12"/>
      <c r="D37" s="25"/>
      <c r="E37" s="13"/>
      <c r="F37" s="12">
        <v>1864990</v>
      </c>
      <c r="G37" s="13">
        <f t="shared" si="0"/>
        <v>3186.4215229433848</v>
      </c>
      <c r="H37" s="15"/>
      <c r="I37" s="13"/>
      <c r="J37" s="2">
        <v>585.29293333333305</v>
      </c>
    </row>
    <row r="38" spans="1:10" s="4" customFormat="1" ht="15">
      <c r="A38" s="11" t="s">
        <v>86</v>
      </c>
      <c r="B38" s="12"/>
      <c r="C38" s="12"/>
      <c r="D38" s="25"/>
      <c r="E38" s="13"/>
      <c r="F38" s="12">
        <v>1836426</v>
      </c>
      <c r="G38" s="13">
        <f t="shared" si="0"/>
        <v>3137.6186101227504</v>
      </c>
      <c r="H38" s="15"/>
      <c r="I38" s="13"/>
      <c r="J38" s="2">
        <v>585.29293333333305</v>
      </c>
    </row>
    <row r="39" spans="1:10" s="4" customFormat="1" ht="15">
      <c r="A39" s="11" t="s">
        <v>87</v>
      </c>
      <c r="B39" s="12"/>
      <c r="C39" s="12"/>
      <c r="D39" s="25">
        <v>10960956</v>
      </c>
      <c r="E39" s="13">
        <v>20000</v>
      </c>
      <c r="F39" s="12">
        <v>3609235</v>
      </c>
      <c r="G39" s="13">
        <f t="shared" si="0"/>
        <v>6585.6208162864623</v>
      </c>
      <c r="H39" s="15"/>
      <c r="I39" s="13"/>
      <c r="J39" s="2">
        <f>D39/E39</f>
        <v>548.04780000000005</v>
      </c>
    </row>
    <row r="40" spans="1:10" s="4" customFormat="1" ht="15">
      <c r="A40" s="11" t="s">
        <v>89</v>
      </c>
      <c r="B40" s="12"/>
      <c r="C40" s="12"/>
      <c r="D40" s="25"/>
      <c r="E40" s="13"/>
      <c r="F40" s="12">
        <v>3677987</v>
      </c>
      <c r="G40" s="13">
        <f t="shared" si="0"/>
        <v>6711.0697278595035</v>
      </c>
      <c r="H40" s="15"/>
      <c r="I40" s="13"/>
      <c r="J40" s="2">
        <v>548.04780000000005</v>
      </c>
    </row>
    <row r="41" spans="1:10" s="4" customFormat="1" ht="15">
      <c r="A41" s="11"/>
      <c r="B41" s="12"/>
      <c r="C41" s="12"/>
      <c r="D41" s="25"/>
      <c r="E41" s="13"/>
      <c r="F41" s="12"/>
      <c r="G41" s="13"/>
      <c r="H41" s="15"/>
      <c r="I41" s="13"/>
      <c r="J41" s="2"/>
    </row>
    <row r="42" spans="1:10" s="4" customFormat="1" ht="15">
      <c r="A42" s="11"/>
      <c r="B42" s="12"/>
      <c r="C42" s="12"/>
      <c r="D42" s="25"/>
      <c r="E42" s="13"/>
      <c r="F42" s="12"/>
      <c r="G42" s="13"/>
      <c r="H42" s="15"/>
      <c r="I42" s="13"/>
      <c r="J42" s="2"/>
    </row>
    <row r="43" spans="1:10" s="4" customFormat="1" ht="15">
      <c r="A43" s="23" t="s">
        <v>84</v>
      </c>
      <c r="B43" s="24"/>
      <c r="C43" s="24">
        <v>0</v>
      </c>
      <c r="D43" s="24">
        <f>+D44</f>
        <v>6528412</v>
      </c>
      <c r="E43" s="24">
        <f>+E44</f>
        <v>9967.0412213740456</v>
      </c>
      <c r="F43" s="24">
        <f>SUM(F44:F48)</f>
        <v>4676508</v>
      </c>
      <c r="G43" s="24">
        <f>SUM(G44:G48)</f>
        <v>7139.706870229008</v>
      </c>
      <c r="H43" s="24">
        <f>+D43-F43</f>
        <v>1851904</v>
      </c>
      <c r="I43" s="45">
        <f>+E43-G43</f>
        <v>2827.3343511450375</v>
      </c>
      <c r="J43" s="2"/>
    </row>
    <row r="44" spans="1:10" s="4" customFormat="1" ht="15">
      <c r="A44" s="11" t="s">
        <v>83</v>
      </c>
      <c r="B44" s="18"/>
      <c r="C44" s="18"/>
      <c r="D44" s="18">
        <v>6528412</v>
      </c>
      <c r="E44" s="18">
        <f>D44/J44</f>
        <v>9967.0412213740456</v>
      </c>
      <c r="F44" s="18">
        <v>2169100</v>
      </c>
      <c r="G44" s="18">
        <f>F44/J44</f>
        <v>3311.6030534351144</v>
      </c>
      <c r="H44" s="20"/>
      <c r="I44" s="20"/>
      <c r="J44" s="7">
        <v>655</v>
      </c>
    </row>
    <row r="45" spans="1:10" s="4" customFormat="1" ht="15">
      <c r="A45" s="11" t="s">
        <v>85</v>
      </c>
      <c r="B45" s="18"/>
      <c r="C45" s="18"/>
      <c r="D45" s="18"/>
      <c r="E45" s="19"/>
      <c r="F45" s="18">
        <v>1664050</v>
      </c>
      <c r="G45" s="18">
        <f>F45/J44</f>
        <v>2540.5343511450383</v>
      </c>
      <c r="H45" s="20"/>
      <c r="I45" s="20"/>
      <c r="J45" s="7"/>
    </row>
    <row r="46" spans="1:10" s="4" customFormat="1" ht="15">
      <c r="A46" s="11" t="s">
        <v>86</v>
      </c>
      <c r="B46" s="18"/>
      <c r="C46" s="18"/>
      <c r="D46" s="18"/>
      <c r="E46" s="19"/>
      <c r="F46" s="18">
        <v>843358</v>
      </c>
      <c r="G46" s="18">
        <f>F46/J44</f>
        <v>1287.5694656488549</v>
      </c>
      <c r="H46" s="20"/>
      <c r="I46" s="20"/>
      <c r="J46" s="7"/>
    </row>
    <row r="49" spans="1:10" s="4" customFormat="1" ht="25.5">
      <c r="A49" s="23" t="s">
        <v>50</v>
      </c>
      <c r="B49" s="24">
        <v>3046096</v>
      </c>
      <c r="C49" s="24">
        <f>B49/J51</f>
        <v>5350.5505790699417</v>
      </c>
      <c r="D49" s="24"/>
      <c r="E49" s="24">
        <f>D49/J51</f>
        <v>0</v>
      </c>
      <c r="F49" s="24">
        <f>+F50+F51+F52</f>
        <v>0</v>
      </c>
      <c r="G49" s="24">
        <f>+G50+G51+G52+G53</f>
        <v>0</v>
      </c>
      <c r="H49" s="24">
        <f>B49+D49-F49</f>
        <v>3046096</v>
      </c>
      <c r="I49" s="24">
        <f>C49+E49-G49</f>
        <v>5350.5505790699417</v>
      </c>
      <c r="J49" s="2"/>
    </row>
    <row r="50" spans="1:10" s="4" customFormat="1" ht="15">
      <c r="A50" s="31">
        <v>42004</v>
      </c>
      <c r="B50" s="26"/>
      <c r="C50" s="26"/>
      <c r="D50" s="26"/>
      <c r="E50" s="26"/>
      <c r="F50" s="26"/>
      <c r="G50" s="26"/>
      <c r="H50" s="26"/>
      <c r="I50" s="26"/>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3" t="s">
        <v>51</v>
      </c>
      <c r="B57" s="24">
        <v>0</v>
      </c>
      <c r="C57" s="24">
        <v>0</v>
      </c>
      <c r="D57" s="24">
        <v>0</v>
      </c>
      <c r="E57" s="24">
        <v>0</v>
      </c>
      <c r="F57" s="24">
        <f>SUM(F58:F62)</f>
        <v>0</v>
      </c>
      <c r="G57" s="24">
        <f>SUM(G58:G62)</f>
        <v>0</v>
      </c>
      <c r="H57" s="24">
        <f>B57+D57-F57</f>
        <v>0</v>
      </c>
      <c r="I57" s="24">
        <f>+E57-G57</f>
        <v>0</v>
      </c>
      <c r="J57" s="2"/>
    </row>
    <row r="58" spans="1:10" s="4" customFormat="1" ht="15">
      <c r="A58" s="11"/>
      <c r="B58" s="13"/>
      <c r="C58" s="13"/>
      <c r="D58" s="27"/>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3" t="s">
        <v>35</v>
      </c>
      <c r="B63" s="28">
        <v>-6602643</v>
      </c>
      <c r="C63" s="24">
        <f>B63/J64</f>
        <v>-11257.669030346113</v>
      </c>
      <c r="D63" s="24">
        <f>SUM(D64:D67)</f>
        <v>0</v>
      </c>
      <c r="E63" s="24">
        <f>SUM(E64:E67)</f>
        <v>0</v>
      </c>
      <c r="F63" s="24">
        <f>(F64+F65+F66+F67+F68+F69+F70+F71+F72+F73+F74+F75)</f>
        <v>5048946</v>
      </c>
      <c r="G63" s="24">
        <f>(G64+G65+G66+G67+G68+G69+G70+G71+G72+G73+G74+G75)</f>
        <v>8608.5773560814778</v>
      </c>
      <c r="H63" s="28">
        <f>+D63-F63+B63</f>
        <v>-11651589</v>
      </c>
      <c r="I63" s="28">
        <f>+E63-G63+C63</f>
        <v>-19866.246386427592</v>
      </c>
      <c r="J63" s="2"/>
    </row>
    <row r="64" spans="1:10" s="4" customFormat="1" ht="15">
      <c r="A64" s="11" t="s">
        <v>69</v>
      </c>
      <c r="B64" s="13"/>
      <c r="C64" s="13"/>
      <c r="D64" s="13"/>
      <c r="E64" s="13"/>
      <c r="F64" s="13">
        <v>392500</v>
      </c>
      <c r="G64" s="13">
        <f>F64/J64</f>
        <v>669.22217275882542</v>
      </c>
      <c r="H64" s="13"/>
      <c r="I64" s="13"/>
      <c r="J64" s="2">
        <v>586.50178666666704</v>
      </c>
    </row>
    <row r="65" spans="1:10" s="4" customFormat="1" ht="15">
      <c r="A65" s="11" t="s">
        <v>73</v>
      </c>
      <c r="B65" s="12"/>
      <c r="C65" s="12"/>
      <c r="D65" s="13"/>
      <c r="E65" s="13"/>
      <c r="F65" s="13">
        <v>701705</v>
      </c>
      <c r="G65" s="13">
        <f>F65/J64</f>
        <v>1196.4243177980422</v>
      </c>
      <c r="H65" s="13"/>
      <c r="I65" s="13"/>
      <c r="J65" s="2"/>
    </row>
    <row r="66" spans="1:10" s="4" customFormat="1" ht="15">
      <c r="A66" s="11" t="s">
        <v>71</v>
      </c>
      <c r="B66" s="12"/>
      <c r="C66" s="12"/>
      <c r="D66" s="13"/>
      <c r="E66" s="13"/>
      <c r="F66" s="12">
        <v>647241</v>
      </c>
      <c r="G66" s="13">
        <f>F66/J64</f>
        <v>1103.5618555887768</v>
      </c>
      <c r="H66" s="13"/>
      <c r="I66" s="13"/>
      <c r="J66" s="2"/>
    </row>
    <row r="67" spans="1:10" s="4" customFormat="1" ht="15">
      <c r="A67" s="11" t="s">
        <v>72</v>
      </c>
      <c r="B67" s="12"/>
      <c r="C67" s="12"/>
      <c r="D67" s="12"/>
      <c r="E67" s="13"/>
      <c r="F67" s="12">
        <v>35000</v>
      </c>
      <c r="G67" s="13">
        <f>F67/J64</f>
        <v>59.675862539003539</v>
      </c>
      <c r="H67" s="15"/>
      <c r="I67" s="13"/>
      <c r="J67" s="2"/>
    </row>
    <row r="68" spans="1:10" s="4" customFormat="1" ht="15">
      <c r="A68" s="11" t="s">
        <v>81</v>
      </c>
      <c r="B68" s="12"/>
      <c r="C68" s="12"/>
      <c r="D68" s="12"/>
      <c r="E68" s="13"/>
      <c r="F68" s="12">
        <v>695000</v>
      </c>
      <c r="G68" s="13">
        <f>F68/J64</f>
        <v>1184.992127560213</v>
      </c>
      <c r="H68" s="15"/>
      <c r="I68" s="13"/>
      <c r="J68" s="2"/>
    </row>
    <row r="69" spans="1:10" s="4" customFormat="1" ht="15">
      <c r="A69" s="11" t="s">
        <v>83</v>
      </c>
      <c r="B69" s="12"/>
      <c r="C69" s="12"/>
      <c r="D69" s="12"/>
      <c r="E69" s="13"/>
      <c r="F69" s="12">
        <v>116000</v>
      </c>
      <c r="G69" s="13">
        <f>F69/J64</f>
        <v>197.78285870069743</v>
      </c>
      <c r="H69" s="15"/>
      <c r="I69" s="13"/>
      <c r="J69" s="2"/>
    </row>
    <row r="70" spans="1:10" s="4" customFormat="1" ht="15">
      <c r="A70" s="11" t="s">
        <v>85</v>
      </c>
      <c r="B70" s="12"/>
      <c r="C70" s="12"/>
      <c r="D70" s="12"/>
      <c r="E70" s="13"/>
      <c r="F70" s="12">
        <v>670000</v>
      </c>
      <c r="G70" s="13">
        <f>F70/J64</f>
        <v>1142.3665114609248</v>
      </c>
      <c r="H70" s="15"/>
      <c r="I70" s="13"/>
      <c r="J70" s="2"/>
    </row>
    <row r="71" spans="1:10" s="4" customFormat="1" ht="15">
      <c r="A71" s="11" t="s">
        <v>86</v>
      </c>
      <c r="B71" s="12"/>
      <c r="C71" s="12"/>
      <c r="D71" s="12"/>
      <c r="E71" s="13"/>
      <c r="F71" s="12">
        <v>375000</v>
      </c>
      <c r="G71" s="13">
        <f>F71/J64</f>
        <v>639.38424148932359</v>
      </c>
      <c r="H71" s="15"/>
      <c r="I71" s="13"/>
      <c r="J71" s="2"/>
    </row>
    <row r="72" spans="1:10" s="4" customFormat="1" ht="15">
      <c r="A72" s="11" t="s">
        <v>87</v>
      </c>
      <c r="B72" s="12"/>
      <c r="C72" s="12"/>
      <c r="D72" s="12"/>
      <c r="E72" s="13"/>
      <c r="F72" s="12">
        <v>480000</v>
      </c>
      <c r="G72" s="13">
        <f>F72/J72</f>
        <v>818.41182910633427</v>
      </c>
      <c r="H72" s="15"/>
      <c r="I72" s="13"/>
      <c r="J72" s="2">
        <v>586.50178666666704</v>
      </c>
    </row>
    <row r="73" spans="1:10" s="4" customFormat="1" ht="15">
      <c r="A73" s="11" t="s">
        <v>89</v>
      </c>
      <c r="B73" s="12"/>
      <c r="C73" s="12"/>
      <c r="D73" s="12"/>
      <c r="E73" s="13"/>
      <c r="F73" s="12">
        <v>507500</v>
      </c>
      <c r="G73" s="13">
        <f>F73/J73</f>
        <v>865.30000681555134</v>
      </c>
      <c r="H73" s="15"/>
      <c r="I73" s="13"/>
      <c r="J73" s="2">
        <v>586.50178666666704</v>
      </c>
    </row>
    <row r="74" spans="1:10" s="4" customFormat="1" ht="15">
      <c r="A74" s="11" t="s">
        <v>90</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3" t="s">
        <v>63</v>
      </c>
      <c r="B76" s="24">
        <v>-36</v>
      </c>
      <c r="C76" s="24">
        <v>0</v>
      </c>
      <c r="D76" s="24">
        <f>+D77+D78</f>
        <v>0</v>
      </c>
      <c r="E76" s="24">
        <f>E77+E78+E79</f>
        <v>0</v>
      </c>
      <c r="F76" s="24">
        <f>SUM(F77:F81)</f>
        <v>0</v>
      </c>
      <c r="G76" s="24">
        <f>SUM(G77:G81)</f>
        <v>0</v>
      </c>
      <c r="H76" s="28">
        <f>+D76-F76+B76</f>
        <v>-36</v>
      </c>
      <c r="I76" s="28">
        <f>+E76-G76+C76</f>
        <v>0</v>
      </c>
      <c r="J76" s="2"/>
    </row>
    <row r="77" spans="1:10" s="4" customFormat="1" ht="15">
      <c r="A77" s="11" t="s">
        <v>69</v>
      </c>
      <c r="B77" s="13"/>
      <c r="C77" s="13"/>
      <c r="D77" s="27"/>
      <c r="E77" s="13"/>
      <c r="F77" s="13"/>
      <c r="G77" s="13"/>
      <c r="H77" s="13"/>
      <c r="I77" s="13"/>
      <c r="J77" s="2"/>
    </row>
    <row r="78" spans="1:10" s="4" customFormat="1" ht="15">
      <c r="A78" s="11" t="s">
        <v>70</v>
      </c>
      <c r="B78" s="13"/>
      <c r="C78" s="13"/>
      <c r="D78" s="13"/>
      <c r="E78" s="13"/>
      <c r="F78" s="13"/>
      <c r="G78" s="13"/>
      <c r="H78" s="13"/>
      <c r="I78" s="13"/>
      <c r="J78" s="2"/>
    </row>
    <row r="82" spans="1:10" s="4" customFormat="1" ht="15">
      <c r="A82" s="23" t="s">
        <v>64</v>
      </c>
      <c r="B82" s="24">
        <v>239424</v>
      </c>
      <c r="C82" s="24">
        <f>B82/J83</f>
        <v>435.31636363636363</v>
      </c>
      <c r="D82" s="24">
        <f>D83+D84+D85</f>
        <v>0</v>
      </c>
      <c r="E82" s="24">
        <f>E83</f>
        <v>0</v>
      </c>
      <c r="F82" s="24">
        <f>SUM(F83:F86)</f>
        <v>239400</v>
      </c>
      <c r="G82" s="24">
        <f>SUM(G83:G86)</f>
        <v>435.27272727272725</v>
      </c>
      <c r="H82" s="24">
        <f>+D82-F82+B82</f>
        <v>24</v>
      </c>
      <c r="I82" s="24">
        <f>+E82-G82+C82</f>
        <v>4.3636363636380793E-2</v>
      </c>
      <c r="J82" s="2"/>
    </row>
    <row r="83" spans="1:10" s="4" customFormat="1" ht="15">
      <c r="A83" s="11" t="s">
        <v>69</v>
      </c>
      <c r="B83" s="12"/>
      <c r="C83" s="12"/>
      <c r="D83" s="25">
        <v>0</v>
      </c>
      <c r="E83" s="13">
        <v>0</v>
      </c>
      <c r="F83" s="25">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3" t="s">
        <v>88</v>
      </c>
      <c r="B87" s="24">
        <v>154</v>
      </c>
      <c r="C87" s="24">
        <f>C88</f>
        <v>0</v>
      </c>
      <c r="D87" s="24">
        <f>+D88</f>
        <v>51664</v>
      </c>
      <c r="E87" s="24">
        <f>SUM(E88:E93)</f>
        <v>125.54</v>
      </c>
      <c r="F87" s="24">
        <f>SUM(F88:F93)</f>
        <v>0</v>
      </c>
      <c r="G87" s="24">
        <f>SUM(G88:G93)</f>
        <v>0</v>
      </c>
      <c r="H87" s="24">
        <f>B87+D87-F87</f>
        <v>51818</v>
      </c>
      <c r="I87" s="24">
        <f>C87+E87-G87</f>
        <v>125.54</v>
      </c>
      <c r="J87" s="2"/>
    </row>
    <row r="88" spans="1:10" s="4" customFormat="1" ht="15">
      <c r="A88" s="11" t="s">
        <v>87</v>
      </c>
      <c r="B88" s="17"/>
      <c r="C88" s="17"/>
      <c r="D88" s="26">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3" t="s">
        <v>41</v>
      </c>
      <c r="B94" s="24">
        <v>3273620</v>
      </c>
      <c r="C94" s="24">
        <f>B94/J96</f>
        <v>4717.4395480877301</v>
      </c>
      <c r="D94" s="24">
        <f>+D98</f>
        <v>5669040</v>
      </c>
      <c r="E94" s="24">
        <f>+E98</f>
        <v>8000</v>
      </c>
      <c r="F94" s="24">
        <f>F96+F97+F98+F99+F100+F101</f>
        <v>7139332</v>
      </c>
      <c r="G94" s="24">
        <f>G96+G97+G98+G99+G100+G101</f>
        <v>10172.629415266467</v>
      </c>
      <c r="H94" s="24">
        <f>+D94+B94-F94</f>
        <v>1803328</v>
      </c>
      <c r="I94" s="24">
        <f>+E94+C94-G94</f>
        <v>2544.8101328212633</v>
      </c>
      <c r="J94" s="2"/>
    </row>
    <row r="95" spans="1:10" s="4" customFormat="1" ht="15">
      <c r="A95" s="11" t="s">
        <v>74</v>
      </c>
      <c r="B95" s="13"/>
      <c r="C95" s="13"/>
      <c r="D95" s="27"/>
      <c r="E95" s="13"/>
      <c r="F95" s="13"/>
      <c r="G95" s="13"/>
      <c r="H95" s="13"/>
      <c r="I95" s="13"/>
      <c r="J95" s="2"/>
    </row>
    <row r="96" spans="1:10" s="4" customFormat="1" ht="15">
      <c r="A96" s="11" t="s">
        <v>70</v>
      </c>
      <c r="B96" s="13"/>
      <c r="C96" s="13"/>
      <c r="D96" s="13"/>
      <c r="E96" s="13"/>
      <c r="F96" s="13">
        <v>423000</v>
      </c>
      <c r="G96" s="13">
        <f>F96/J96</f>
        <v>609.5627864080468</v>
      </c>
      <c r="H96" s="13"/>
      <c r="I96" s="13"/>
      <c r="J96" s="2">
        <v>693.94</v>
      </c>
    </row>
    <row r="97" spans="1:10" s="4" customFormat="1" ht="15">
      <c r="A97" s="11" t="s">
        <v>72</v>
      </c>
      <c r="B97" s="13"/>
      <c r="C97" s="13"/>
      <c r="D97" s="13"/>
      <c r="E97" s="13"/>
      <c r="F97" s="13">
        <v>2850582</v>
      </c>
      <c r="G97" s="13">
        <f>F97/J97</f>
        <v>4107.822001902181</v>
      </c>
      <c r="H97" s="13"/>
      <c r="I97" s="13"/>
      <c r="J97" s="2">
        <v>693.94</v>
      </c>
    </row>
    <row r="98" spans="1:10" s="4" customFormat="1" ht="15">
      <c r="A98" s="11" t="s">
        <v>83</v>
      </c>
      <c r="B98" s="13"/>
      <c r="C98" s="13"/>
      <c r="D98" s="13">
        <v>5669040</v>
      </c>
      <c r="E98" s="13">
        <v>8000</v>
      </c>
      <c r="F98" s="13">
        <v>1138500</v>
      </c>
      <c r="G98" s="13">
        <f>F98/J98</f>
        <v>1606.6212268743914</v>
      </c>
      <c r="H98" s="13"/>
      <c r="I98" s="13"/>
      <c r="J98" s="2">
        <f>D98/E98</f>
        <v>708.63</v>
      </c>
    </row>
    <row r="99" spans="1:10" s="4" customFormat="1" ht="15">
      <c r="A99" s="11" t="s">
        <v>86</v>
      </c>
      <c r="B99" s="13"/>
      <c r="C99" s="13"/>
      <c r="D99" s="13"/>
      <c r="E99" s="13"/>
      <c r="F99" s="13">
        <v>1684750</v>
      </c>
      <c r="G99" s="13">
        <f>F99/J98</f>
        <v>2377.4748458292761</v>
      </c>
      <c r="H99" s="13"/>
      <c r="I99" s="13"/>
      <c r="J99" s="2">
        <v>708.63</v>
      </c>
    </row>
    <row r="100" spans="1:10" s="4" customFormat="1" ht="15">
      <c r="A100" s="11" t="s">
        <v>87</v>
      </c>
      <c r="B100" s="13"/>
      <c r="C100" s="13"/>
      <c r="D100" s="13"/>
      <c r="E100" s="13"/>
      <c r="F100" s="13">
        <v>1042500</v>
      </c>
      <c r="G100" s="13">
        <f>F100/J99</f>
        <v>1471.1485542525718</v>
      </c>
      <c r="H100" s="13"/>
      <c r="I100" s="13"/>
      <c r="J100" s="2"/>
    </row>
    <row r="101" spans="1:10" s="4" customFormat="1" ht="15">
      <c r="A101" s="11" t="s">
        <v>89</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29"/>
      <c r="B103" s="12"/>
      <c r="C103" s="12"/>
      <c r="D103" s="12"/>
      <c r="E103" s="13"/>
      <c r="F103" s="12"/>
      <c r="G103" s="13"/>
      <c r="H103" s="15"/>
      <c r="I103" s="13"/>
      <c r="J103" s="2"/>
    </row>
    <row r="104" spans="1:10" s="4" customFormat="1" ht="15.75">
      <c r="A104" s="30" t="s">
        <v>48</v>
      </c>
      <c r="B104" s="28">
        <v>-6145115</v>
      </c>
      <c r="C104" s="24">
        <f>B104/J104</f>
        <v>-10486.365420385318</v>
      </c>
      <c r="D104" s="24">
        <f>D106+D107+D108+D109+D110+D111+D113+D114</f>
        <v>101801107</v>
      </c>
      <c r="E104" s="24">
        <f>+E106+E108+E109+E110+E111+E113+E114</f>
        <v>180000</v>
      </c>
      <c r="F104" s="24">
        <f>SUM(F105:F116)</f>
        <v>79016508.599999994</v>
      </c>
      <c r="G104" s="24">
        <f>+G105+G106+G107+G108+G109+G110+G111+G112+G113+G114</f>
        <v>138437.49892198926</v>
      </c>
      <c r="H104" s="43">
        <f>B104+D104-F104</f>
        <v>16639483.400000006</v>
      </c>
      <c r="I104" s="43">
        <f>C104+E104-G104</f>
        <v>31076.135657625418</v>
      </c>
      <c r="J104" s="2">
        <v>586.01</v>
      </c>
    </row>
    <row r="105" spans="1:10" s="4" customFormat="1" ht="15">
      <c r="A105" s="11" t="s">
        <v>69</v>
      </c>
      <c r="B105" s="13"/>
      <c r="C105" s="13"/>
      <c r="D105" s="27"/>
      <c r="E105" s="13"/>
      <c r="F105" s="13">
        <v>4486898</v>
      </c>
      <c r="G105" s="13">
        <f>F105/J104</f>
        <v>7656.6918653265302</v>
      </c>
      <c r="H105" s="13"/>
      <c r="I105" s="13"/>
      <c r="J105" s="2"/>
    </row>
    <row r="106" spans="1:10" s="4" customFormat="1" ht="15">
      <c r="A106" s="11" t="s">
        <v>70</v>
      </c>
      <c r="B106" s="13"/>
      <c r="C106" s="13"/>
      <c r="D106" s="27">
        <v>11813228</v>
      </c>
      <c r="E106" s="13">
        <v>20000</v>
      </c>
      <c r="F106" s="13">
        <v>13977111</v>
      </c>
      <c r="G106" s="13">
        <f>F106/J106</f>
        <v>23663.491469054861</v>
      </c>
      <c r="H106" s="13"/>
      <c r="I106" s="13"/>
      <c r="J106" s="2">
        <f>D106/E106</f>
        <v>590.66139999999996</v>
      </c>
    </row>
    <row r="107" spans="1:10" s="4" customFormat="1" ht="15">
      <c r="A107" s="11" t="s">
        <v>71</v>
      </c>
      <c r="B107" s="13"/>
      <c r="C107" s="13"/>
      <c r="D107" s="27"/>
      <c r="E107" s="13"/>
      <c r="F107" s="13">
        <v>7943060</v>
      </c>
      <c r="G107" s="13">
        <f>F107/J107</f>
        <v>13447.738416629223</v>
      </c>
      <c r="H107" s="13"/>
      <c r="I107" s="13"/>
      <c r="J107" s="2">
        <v>590.66139999999996</v>
      </c>
    </row>
    <row r="108" spans="1:10" s="4" customFormat="1" ht="15">
      <c r="A108" s="11" t="s">
        <v>72</v>
      </c>
      <c r="B108" s="13"/>
      <c r="C108" s="13"/>
      <c r="D108" s="27">
        <v>11708200</v>
      </c>
      <c r="E108" s="13">
        <v>20000</v>
      </c>
      <c r="F108" s="13">
        <v>6460741</v>
      </c>
      <c r="G108" s="13">
        <f>F108/J108</f>
        <v>11036.266889872057</v>
      </c>
      <c r="H108" s="13"/>
      <c r="I108" s="13"/>
      <c r="J108" s="2">
        <f>D108/E108</f>
        <v>585.41</v>
      </c>
    </row>
    <row r="109" spans="1:10" s="4" customFormat="1" ht="15">
      <c r="A109" s="11" t="s">
        <v>81</v>
      </c>
      <c r="B109" s="13"/>
      <c r="C109" s="13"/>
      <c r="D109" s="27">
        <v>14804223</v>
      </c>
      <c r="E109" s="13">
        <v>25000</v>
      </c>
      <c r="F109" s="13">
        <v>7178699.5999999996</v>
      </c>
      <c r="G109" s="13">
        <f>F109/J109</f>
        <v>12122.722685277033</v>
      </c>
      <c r="H109" s="13"/>
      <c r="I109" s="13"/>
      <c r="J109" s="2">
        <f>D109/E109</f>
        <v>592.16891999999996</v>
      </c>
    </row>
    <row r="110" spans="1:10" s="4" customFormat="1" ht="15">
      <c r="A110" s="11" t="s">
        <v>83</v>
      </c>
      <c r="B110" s="13"/>
      <c r="C110" s="13"/>
      <c r="D110" s="27">
        <v>14651492</v>
      </c>
      <c r="E110" s="13">
        <v>25000</v>
      </c>
      <c r="F110" s="16">
        <v>8571093</v>
      </c>
      <c r="G110" s="16">
        <f>F110/J110</f>
        <v>14624.949117809983</v>
      </c>
      <c r="H110" s="13"/>
      <c r="I110" s="13"/>
      <c r="J110" s="2">
        <f>D110/E110</f>
        <v>586.05967999999996</v>
      </c>
    </row>
    <row r="111" spans="1:10" s="4" customFormat="1" ht="15">
      <c r="A111" s="11" t="s">
        <v>85</v>
      </c>
      <c r="B111" s="13"/>
      <c r="C111" s="13"/>
      <c r="D111" s="27">
        <v>13678108</v>
      </c>
      <c r="E111" s="13">
        <v>25000</v>
      </c>
      <c r="F111" s="13">
        <v>9092493</v>
      </c>
      <c r="G111" s="13">
        <f>F111/J112</f>
        <v>16618.696460065967</v>
      </c>
      <c r="H111" s="13"/>
      <c r="I111" s="13"/>
      <c r="J111" s="2">
        <f>D111/E111</f>
        <v>547.12432000000001</v>
      </c>
    </row>
    <row r="112" spans="1:10" s="4" customFormat="1" ht="15">
      <c r="A112" s="11" t="s">
        <v>86</v>
      </c>
      <c r="B112" s="13"/>
      <c r="C112" s="13"/>
      <c r="D112" s="27"/>
      <c r="E112" s="13"/>
      <c r="F112" s="13">
        <v>6352642</v>
      </c>
      <c r="G112" s="13">
        <f>F112/J111</f>
        <v>11610.966224276048</v>
      </c>
      <c r="H112" s="13"/>
      <c r="I112" s="13"/>
      <c r="J112" s="2">
        <v>547.12432000000001</v>
      </c>
    </row>
    <row r="113" spans="1:11" s="4" customFormat="1" ht="15">
      <c r="A113" s="11" t="s">
        <v>87</v>
      </c>
      <c r="B113" s="13"/>
      <c r="C113" s="13"/>
      <c r="D113" s="27">
        <v>13517878</v>
      </c>
      <c r="E113" s="13">
        <v>25000</v>
      </c>
      <c r="F113" s="13">
        <v>6904699</v>
      </c>
      <c r="G113" s="13">
        <f>F113/J113</f>
        <v>12769.56893678135</v>
      </c>
      <c r="H113" s="13"/>
      <c r="I113" s="13"/>
      <c r="J113" s="2">
        <f>D113/E113</f>
        <v>540.71511999999996</v>
      </c>
    </row>
    <row r="114" spans="1:11" s="4" customFormat="1" ht="15">
      <c r="A114" s="11" t="s">
        <v>89</v>
      </c>
      <c r="B114" s="13"/>
      <c r="C114" s="13"/>
      <c r="D114" s="27">
        <v>21627978</v>
      </c>
      <c r="E114" s="13">
        <v>40000</v>
      </c>
      <c r="F114" s="13">
        <v>8049072</v>
      </c>
      <c r="G114" s="13">
        <f>F114/J114</f>
        <v>14886.406856896194</v>
      </c>
      <c r="H114" s="13"/>
      <c r="I114" s="13"/>
      <c r="J114" s="2">
        <f>D114/E114</f>
        <v>540.69944999999996</v>
      </c>
    </row>
    <row r="115" spans="1:11" s="4" customFormat="1" ht="15">
      <c r="A115" s="11"/>
      <c r="B115" s="13"/>
      <c r="C115" s="13"/>
      <c r="D115" s="27"/>
      <c r="E115" s="13"/>
      <c r="F115" s="13"/>
      <c r="G115" s="13"/>
      <c r="H115" s="13"/>
      <c r="I115" s="13"/>
      <c r="J115" s="2"/>
      <c r="K115" s="8"/>
    </row>
    <row r="116" spans="1:11" s="4" customFormat="1" ht="15">
      <c r="A116" s="11"/>
      <c r="B116" s="13"/>
      <c r="C116" s="13"/>
      <c r="D116" s="27"/>
      <c r="E116" s="13"/>
      <c r="F116" s="13"/>
      <c r="G116" s="13"/>
      <c r="H116" s="13"/>
      <c r="I116" s="13"/>
      <c r="J116" s="2"/>
    </row>
    <row r="117" spans="1:11" s="4" customFormat="1" ht="15">
      <c r="A117" s="23" t="s">
        <v>65</v>
      </c>
      <c r="B117" s="28">
        <v>-4948707</v>
      </c>
      <c r="C117" s="24">
        <f>B117/J120</f>
        <v>-7544.2551874589344</v>
      </c>
      <c r="D117" s="24">
        <f>+D118+D119+D123</f>
        <v>13931720</v>
      </c>
      <c r="E117" s="24">
        <f>E118+E119+E120+E123</f>
        <v>21238.770224267748</v>
      </c>
      <c r="F117" s="24">
        <f>SUM(F118:F129)</f>
        <v>8973009</v>
      </c>
      <c r="G117" s="24">
        <f>SUM(G118:G129)</f>
        <v>13679.264037124385</v>
      </c>
      <c r="H117" s="43">
        <f>+D117-F117+B117</f>
        <v>10004</v>
      </c>
      <c r="I117" s="43">
        <f>+E117-G117+C117</f>
        <v>15.25099968442828</v>
      </c>
      <c r="J117" s="2"/>
    </row>
    <row r="118" spans="1:11" s="4" customFormat="1" ht="15">
      <c r="A118" s="11" t="s">
        <v>69</v>
      </c>
      <c r="B118" s="13"/>
      <c r="C118" s="13"/>
      <c r="D118" s="27">
        <v>7385420</v>
      </c>
      <c r="E118" s="13">
        <f>D118/J120</f>
        <v>11259.000208855154</v>
      </c>
      <c r="F118" s="13">
        <v>893749</v>
      </c>
      <c r="G118" s="13">
        <f>F118/J120</f>
        <v>1362.511567069183</v>
      </c>
      <c r="H118" s="13"/>
      <c r="I118" s="13"/>
      <c r="J118" s="32"/>
    </row>
    <row r="119" spans="1:11" s="4" customFormat="1" ht="15">
      <c r="A119" s="11" t="s">
        <v>70</v>
      </c>
      <c r="B119" s="13"/>
      <c r="C119" s="13"/>
      <c r="D119" s="13"/>
      <c r="E119" s="13"/>
      <c r="F119" s="13">
        <v>898574</v>
      </c>
      <c r="G119" s="13">
        <f>F119/J120</f>
        <v>1369.867232150888</v>
      </c>
      <c r="H119" s="13"/>
      <c r="I119" s="13"/>
      <c r="J119" s="2"/>
    </row>
    <row r="120" spans="1:11" s="4" customFormat="1" ht="15">
      <c r="A120" s="11" t="s">
        <v>71</v>
      </c>
      <c r="B120" s="13"/>
      <c r="C120" s="13"/>
      <c r="D120" s="13"/>
      <c r="E120" s="13"/>
      <c r="F120" s="13">
        <v>564760</v>
      </c>
      <c r="G120" s="13">
        <f>F120/J120</f>
        <v>860.97106974999883</v>
      </c>
      <c r="H120" s="13"/>
      <c r="I120" s="13"/>
      <c r="J120" s="2">
        <v>655.95699999999999</v>
      </c>
      <c r="K120" s="4">
        <f>10000*J120</f>
        <v>6559570</v>
      </c>
    </row>
    <row r="121" spans="1:11" s="4" customFormat="1" ht="15">
      <c r="A121" s="11" t="s">
        <v>72</v>
      </c>
      <c r="B121" s="13"/>
      <c r="C121" s="13"/>
      <c r="D121" s="13"/>
      <c r="E121" s="13"/>
      <c r="F121" s="13">
        <v>892024</v>
      </c>
      <c r="G121" s="13">
        <f>F121/J120</f>
        <v>1359.8818215218375</v>
      </c>
      <c r="H121" s="16"/>
      <c r="I121" s="13"/>
      <c r="J121" s="2"/>
    </row>
    <row r="122" spans="1:11" s="4" customFormat="1" ht="15">
      <c r="A122" s="11" t="s">
        <v>81</v>
      </c>
      <c r="B122" s="13"/>
      <c r="C122" s="13"/>
      <c r="D122" s="13"/>
      <c r="E122" s="13"/>
      <c r="F122" s="13">
        <v>907798</v>
      </c>
      <c r="G122" s="13">
        <f>F122/J120</f>
        <v>1383.9291295008668</v>
      </c>
      <c r="H122" s="13"/>
      <c r="I122" s="13"/>
      <c r="J122" s="2"/>
    </row>
    <row r="123" spans="1:11" s="4" customFormat="1" ht="15">
      <c r="A123" s="11" t="s">
        <v>83</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85</v>
      </c>
      <c r="B124" s="13"/>
      <c r="C124" s="13"/>
      <c r="D124" s="13"/>
      <c r="E124" s="13"/>
      <c r="F124" s="13">
        <v>918357</v>
      </c>
      <c r="G124" s="13">
        <f>F124/J124</f>
        <v>1400.0262212309649</v>
      </c>
      <c r="H124" s="13"/>
      <c r="I124" s="13"/>
      <c r="J124" s="2">
        <v>655.95699999999999</v>
      </c>
    </row>
    <row r="125" spans="1:11" s="4" customFormat="1" ht="15">
      <c r="A125" s="11" t="s">
        <v>86</v>
      </c>
      <c r="B125" s="13"/>
      <c r="C125" s="13"/>
      <c r="D125" s="13"/>
      <c r="E125" s="13"/>
      <c r="F125" s="13">
        <v>1029232</v>
      </c>
      <c r="G125" s="13">
        <f>F125/J125</f>
        <v>1569.0540690929436</v>
      </c>
      <c r="H125" s="13"/>
      <c r="I125" s="13"/>
      <c r="J125" s="2">
        <v>655.95699999999999</v>
      </c>
    </row>
    <row r="126" spans="1:11" s="4" customFormat="1" ht="15">
      <c r="A126" s="11" t="s">
        <v>87</v>
      </c>
      <c r="B126" s="13"/>
      <c r="C126" s="13"/>
      <c r="D126" s="13"/>
      <c r="E126" s="13"/>
      <c r="F126" s="13">
        <v>907932</v>
      </c>
      <c r="G126" s="13">
        <f>F126/J126</f>
        <v>1384.1334111839649</v>
      </c>
      <c r="H126" s="13"/>
      <c r="I126" s="13"/>
      <c r="J126" s="2">
        <v>655.95699999999999</v>
      </c>
    </row>
    <row r="127" spans="1:11" s="4" customFormat="1" ht="15">
      <c r="A127" s="11" t="s">
        <v>89</v>
      </c>
      <c r="B127" s="13"/>
      <c r="C127" s="13"/>
      <c r="D127" s="13"/>
      <c r="E127" s="13"/>
      <c r="F127" s="13">
        <v>1019632</v>
      </c>
      <c r="G127" s="13">
        <f>F127/J127</f>
        <v>1554.4189634381521</v>
      </c>
      <c r="H127" s="13"/>
      <c r="I127" s="13"/>
      <c r="J127" s="2">
        <v>655.95699999999999</v>
      </c>
    </row>
    <row r="130" spans="1:8">
      <c r="A130" s="1" t="s">
        <v>36</v>
      </c>
      <c r="D130" s="10"/>
      <c r="H130" s="10">
        <f>+H20+H30+H43+H49+H63+H76+H82+H87+H104</f>
        <v>13257781.400000006</v>
      </c>
    </row>
  </sheetData>
  <phoneticPr fontId="22"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December</vt:lpstr>
      <vt:lpstr>Data Analysis December</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2025-01-07T08:44:47Z</cp:lastPrinted>
  <dcterms:created xsi:type="dcterms:W3CDTF">2015-05-20T10:00:04Z</dcterms:created>
  <dcterms:modified xsi:type="dcterms:W3CDTF">2025-01-17T09:30:28Z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