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pivotTables/pivotTable3.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showPivotChartFilter="1"/>
  <mc:AlternateContent xmlns:mc="http://schemas.openxmlformats.org/markup-compatibility/2006">
    <mc:Choice Requires="x15">
      <x15ac:absPath xmlns:x15ac="http://schemas.microsoft.com/office/spreadsheetml/2010/11/ac" url="C:\Users\ARREY LAGA\Documents\2024\financial report 2024\November 2024\"/>
    </mc:Choice>
  </mc:AlternateContent>
  <bookViews>
    <workbookView xWindow="-120" yWindow="-120" windowWidth="29040" windowHeight="15720" tabRatio="585" firstSheet="1" activeTab="1"/>
  </bookViews>
  <sheets>
    <sheet name="Feuil2" sheetId="24" state="hidden" r:id="rId1"/>
    <sheet name="Data November" sheetId="39" r:id="rId2"/>
    <sheet name="Data Analysis November" sheetId="49" r:id="rId3"/>
    <sheet name="January Comp" sheetId="42" state="hidden" r:id="rId4"/>
    <sheet name="Donors summary" sheetId="15" state="hidden" r:id="rId5"/>
  </sheets>
  <definedNames>
    <definedName name="_xlnm._FilterDatabase" localSheetId="1" hidden="1">'Data November'!$A$1:$M$1213</definedName>
  </definedNames>
  <calcPr calcId="162913"/>
  <pivotCaches>
    <pivotCache cacheId="0" r:id="rId6"/>
    <pivotCache cacheId="1" r:id="rId7"/>
    <pivotCache cacheId="2"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7" i="39" l="1"/>
  <c r="F650" i="39" l="1"/>
  <c r="F691" i="39"/>
  <c r="F692" i="39"/>
  <c r="F693" i="39"/>
  <c r="F694" i="39"/>
  <c r="F738" i="39"/>
  <c r="F739" i="39"/>
  <c r="F740" i="39"/>
  <c r="F741" i="39"/>
  <c r="F810" i="39"/>
  <c r="F811" i="39"/>
  <c r="F812" i="39"/>
  <c r="F813" i="39"/>
  <c r="F847" i="39"/>
  <c r="F848" i="39"/>
  <c r="F849" i="39"/>
  <c r="F873" i="39"/>
  <c r="F893" i="39"/>
  <c r="F909" i="39"/>
  <c r="F927" i="39"/>
  <c r="F980" i="39"/>
  <c r="F981" i="39"/>
  <c r="F982" i="39"/>
  <c r="F29" i="39"/>
  <c r="F57" i="39"/>
  <c r="F114" i="39"/>
  <c r="F159" i="39"/>
  <c r="F200" i="39"/>
  <c r="F239" i="39"/>
  <c r="F240" i="39"/>
  <c r="F241" i="39"/>
  <c r="F242" i="39"/>
  <c r="F277" i="39"/>
  <c r="F278" i="39"/>
  <c r="F279" i="39"/>
  <c r="F280" i="39"/>
  <c r="F310" i="39"/>
  <c r="F357" i="39"/>
  <c r="F358" i="39"/>
  <c r="F359" i="39"/>
  <c r="F360" i="39"/>
  <c r="F404" i="39"/>
  <c r="F405" i="39"/>
  <c r="F406" i="39"/>
  <c r="F455" i="39"/>
  <c r="F492" i="39"/>
  <c r="F541" i="39"/>
  <c r="F579" i="39"/>
  <c r="F616" i="39"/>
  <c r="F651" i="39"/>
  <c r="F695" i="39"/>
  <c r="F696" i="39"/>
  <c r="F697" i="39"/>
  <c r="F698" i="39"/>
  <c r="F742" i="39"/>
  <c r="F743" i="39"/>
  <c r="F744" i="39"/>
  <c r="F745" i="39"/>
  <c r="F814" i="39"/>
  <c r="F850" i="39"/>
  <c r="F855" i="39"/>
  <c r="F856" i="39"/>
  <c r="F857" i="39"/>
  <c r="F858" i="39"/>
  <c r="F874" i="39"/>
  <c r="F875" i="39"/>
  <c r="F876" i="39"/>
  <c r="F894" i="39"/>
  <c r="F910" i="39"/>
  <c r="F928" i="39"/>
  <c r="F955" i="39"/>
  <c r="F956" i="39"/>
  <c r="F957" i="39"/>
  <c r="F983" i="39"/>
  <c r="F984" i="39"/>
  <c r="F30" i="39"/>
  <c r="F58" i="39"/>
  <c r="F72" i="39"/>
  <c r="F73" i="39"/>
  <c r="F74" i="39"/>
  <c r="F75" i="39"/>
  <c r="F115" i="39"/>
  <c r="F116" i="39"/>
  <c r="F117" i="39"/>
  <c r="F118" i="39"/>
  <c r="F119" i="39"/>
  <c r="F120" i="39"/>
  <c r="F160" i="39"/>
  <c r="F161" i="39"/>
  <c r="F162" i="39"/>
  <c r="F201" i="39"/>
  <c r="F202" i="39"/>
  <c r="F203" i="39"/>
  <c r="F243" i="39"/>
  <c r="F244" i="39"/>
  <c r="F245" i="39"/>
  <c r="F281" i="39"/>
  <c r="F311" i="39"/>
  <c r="F361" i="39"/>
  <c r="F407" i="39"/>
  <c r="F408" i="39"/>
  <c r="F409" i="39"/>
  <c r="F410" i="39"/>
  <c r="F456" i="39"/>
  <c r="F457" i="39"/>
  <c r="F458" i="39"/>
  <c r="F459" i="39"/>
  <c r="F493" i="39"/>
  <c r="F494" i="39"/>
  <c r="F495" i="39"/>
  <c r="F542" i="39"/>
  <c r="F543" i="39"/>
  <c r="F544" i="39"/>
  <c r="F580" i="39"/>
  <c r="F617" i="39"/>
  <c r="F652" i="39"/>
  <c r="F653" i="39"/>
  <c r="F654" i="39"/>
  <c r="F655" i="39"/>
  <c r="F699" i="39"/>
  <c r="F700" i="39"/>
  <c r="F701" i="39"/>
  <c r="F702" i="39"/>
  <c r="F746" i="39"/>
  <c r="F747" i="39"/>
  <c r="F748" i="39"/>
  <c r="F815" i="39"/>
  <c r="F816" i="39"/>
  <c r="F817" i="39"/>
  <c r="F851" i="39"/>
  <c r="F877" i="39"/>
  <c r="F895" i="39"/>
  <c r="F911" i="39"/>
  <c r="F929" i="39"/>
  <c r="F31" i="39"/>
  <c r="F59" i="39"/>
  <c r="F76" i="39"/>
  <c r="F77" i="39"/>
  <c r="F78" i="39"/>
  <c r="F79" i="39"/>
  <c r="F80" i="39"/>
  <c r="F121" i="39"/>
  <c r="F122" i="39"/>
  <c r="F123" i="39"/>
  <c r="F124" i="39"/>
  <c r="F163" i="39"/>
  <c r="F164" i="39"/>
  <c r="F165" i="39"/>
  <c r="F166" i="39"/>
  <c r="F204" i="39"/>
  <c r="F205" i="39"/>
  <c r="F206" i="39"/>
  <c r="F207" i="39"/>
  <c r="F246" i="39"/>
  <c r="F247" i="39"/>
  <c r="F248" i="39"/>
  <c r="F249" i="39"/>
  <c r="F282" i="39"/>
  <c r="F312" i="39"/>
  <c r="F313" i="39"/>
  <c r="F314" i="39"/>
  <c r="F315" i="39"/>
  <c r="F318" i="39"/>
  <c r="F319" i="39"/>
  <c r="F320" i="39"/>
  <c r="F362" i="39"/>
  <c r="F363" i="39"/>
  <c r="F364" i="39"/>
  <c r="F365" i="39"/>
  <c r="F411" i="39"/>
  <c r="F412" i="39"/>
  <c r="F413" i="39"/>
  <c r="F414" i="39"/>
  <c r="F460" i="39"/>
  <c r="F461" i="39"/>
  <c r="F462" i="39"/>
  <c r="F496" i="39"/>
  <c r="F545" i="39"/>
  <c r="F581" i="39"/>
  <c r="F618" i="39"/>
  <c r="F656" i="39"/>
  <c r="F657" i="39"/>
  <c r="F658" i="39"/>
  <c r="F659" i="39"/>
  <c r="F703" i="39"/>
  <c r="F704" i="39"/>
  <c r="F705" i="39"/>
  <c r="F706" i="39"/>
  <c r="F749" i="39"/>
  <c r="F750" i="39"/>
  <c r="F751" i="39"/>
  <c r="F752" i="39"/>
  <c r="F818" i="39"/>
  <c r="F819" i="39"/>
  <c r="F820" i="39"/>
  <c r="F852" i="39"/>
  <c r="F878" i="39"/>
  <c r="F896" i="39"/>
  <c r="F912" i="39"/>
  <c r="F930" i="39"/>
  <c r="F32" i="39"/>
  <c r="F60" i="39"/>
  <c r="F125" i="39"/>
  <c r="F167" i="39"/>
  <c r="F208" i="39"/>
  <c r="F250" i="39"/>
  <c r="F283" i="39"/>
  <c r="F284" i="39"/>
  <c r="F316" i="39"/>
  <c r="F366" i="39"/>
  <c r="F463" i="39"/>
  <c r="F497" i="39"/>
  <c r="F546" i="39"/>
  <c r="F547" i="39"/>
  <c r="F582" i="39"/>
  <c r="F619" i="39"/>
  <c r="F660" i="39"/>
  <c r="F707" i="39"/>
  <c r="F753" i="39"/>
  <c r="F821" i="39"/>
  <c r="F822" i="39"/>
  <c r="F853" i="39"/>
  <c r="F879" i="39"/>
  <c r="F880" i="39"/>
  <c r="F881" i="39"/>
  <c r="F897" i="39"/>
  <c r="F898" i="39"/>
  <c r="F913" i="39"/>
  <c r="F914" i="39"/>
  <c r="F915" i="39"/>
  <c r="F931" i="39"/>
  <c r="F958" i="39"/>
  <c r="F959" i="39"/>
  <c r="F960" i="39"/>
  <c r="F961" i="39"/>
  <c r="F985" i="39"/>
  <c r="F986" i="39"/>
  <c r="F325" i="39" l="1"/>
  <c r="F326" i="39"/>
  <c r="F327" i="39"/>
  <c r="F328" i="39"/>
  <c r="F329" i="39"/>
  <c r="F330" i="39"/>
  <c r="F331" i="39"/>
  <c r="F332" i="39"/>
  <c r="F333" i="39"/>
  <c r="F334" i="39"/>
  <c r="F377" i="39"/>
  <c r="F378" i="39"/>
  <c r="F379" i="39"/>
  <c r="F380" i="39"/>
  <c r="F381" i="39"/>
  <c r="F382" i="39"/>
  <c r="F383" i="39"/>
  <c r="F384" i="39"/>
  <c r="F385" i="39"/>
  <c r="F386" i="39"/>
  <c r="F387" i="39"/>
  <c r="F388" i="39"/>
  <c r="F389" i="39"/>
  <c r="F390" i="39"/>
  <c r="F415" i="39"/>
  <c r="F416" i="39"/>
  <c r="F417" i="39"/>
  <c r="F418" i="39"/>
  <c r="F419" i="39"/>
  <c r="F420" i="39"/>
  <c r="F421" i="39"/>
  <c r="F422" i="39"/>
  <c r="F423" i="39"/>
  <c r="F424" i="39"/>
  <c r="F425" i="39"/>
  <c r="F426" i="39"/>
  <c r="F427" i="39"/>
  <c r="F428" i="39"/>
  <c r="F464" i="39"/>
  <c r="F465" i="39"/>
  <c r="F466" i="39"/>
  <c r="F467" i="39"/>
  <c r="F468" i="39"/>
  <c r="F469" i="39"/>
  <c r="F470" i="39"/>
  <c r="F471" i="39"/>
  <c r="F472" i="39"/>
  <c r="F473" i="39"/>
  <c r="F474" i="39"/>
  <c r="F475" i="39"/>
  <c r="F476" i="39"/>
  <c r="F477" i="39"/>
  <c r="F498" i="39"/>
  <c r="F499" i="39"/>
  <c r="F500" i="39"/>
  <c r="F501" i="39"/>
  <c r="F502" i="39"/>
  <c r="F503" i="39"/>
  <c r="F504" i="39"/>
  <c r="F505" i="39"/>
  <c r="F506" i="39"/>
  <c r="F507" i="39"/>
  <c r="F508" i="39"/>
  <c r="F509" i="39"/>
  <c r="F510" i="39"/>
  <c r="F511" i="39"/>
  <c r="F548" i="39"/>
  <c r="F549" i="39"/>
  <c r="F550" i="39"/>
  <c r="F551" i="39"/>
  <c r="F552" i="39"/>
  <c r="F553" i="39"/>
  <c r="F554" i="39"/>
  <c r="F555" i="39"/>
  <c r="F556" i="39"/>
  <c r="F557" i="39"/>
  <c r="F558" i="39"/>
  <c r="F559" i="39"/>
  <c r="F560" i="39"/>
  <c r="F561" i="39"/>
  <c r="F583" i="39"/>
  <c r="F584" i="39"/>
  <c r="F585" i="39"/>
  <c r="F586" i="39"/>
  <c r="F590" i="39"/>
  <c r="F591" i="39"/>
  <c r="F592" i="39"/>
  <c r="F593" i="39"/>
  <c r="F594" i="39"/>
  <c r="F595" i="39"/>
  <c r="F596" i="39"/>
  <c r="F597" i="39"/>
  <c r="F598" i="39"/>
  <c r="F599" i="39"/>
  <c r="F600" i="39"/>
  <c r="F601" i="39"/>
  <c r="F602" i="39"/>
  <c r="F603" i="39"/>
  <c r="F620" i="39"/>
  <c r="F621" i="39"/>
  <c r="F622" i="39"/>
  <c r="F623" i="39"/>
  <c r="F624" i="39"/>
  <c r="F625" i="39"/>
  <c r="F626" i="39"/>
  <c r="F627" i="39"/>
  <c r="F628" i="39"/>
  <c r="F629" i="39"/>
  <c r="F630" i="39"/>
  <c r="F631" i="39"/>
  <c r="F632" i="39"/>
  <c r="F633" i="39"/>
  <c r="F661" i="39"/>
  <c r="F662" i="39"/>
  <c r="F663" i="39"/>
  <c r="F664" i="39"/>
  <c r="F665" i="39"/>
  <c r="F666" i="39"/>
  <c r="F667" i="39"/>
  <c r="F668" i="39"/>
  <c r="F669" i="39"/>
  <c r="F670" i="39"/>
  <c r="F671" i="39"/>
  <c r="F672" i="39"/>
  <c r="F673" i="39"/>
  <c r="F674" i="39"/>
  <c r="F675" i="39"/>
  <c r="F676" i="39"/>
  <c r="F708" i="39"/>
  <c r="F709" i="39"/>
  <c r="F710" i="39"/>
  <c r="F711" i="39"/>
  <c r="F712" i="39"/>
  <c r="F713" i="39"/>
  <c r="F714" i="39"/>
  <c r="F715" i="39"/>
  <c r="F716" i="39"/>
  <c r="F717" i="39"/>
  <c r="F718" i="39"/>
  <c r="F719" i="39"/>
  <c r="F720" i="39"/>
  <c r="F721" i="39"/>
  <c r="F780" i="39"/>
  <c r="F781" i="39"/>
  <c r="F782" i="39"/>
  <c r="F783" i="39"/>
  <c r="F784" i="39"/>
  <c r="F785" i="39"/>
  <c r="F786" i="39"/>
  <c r="F787" i="39"/>
  <c r="F788" i="39"/>
  <c r="F789" i="39"/>
  <c r="F790" i="39"/>
  <c r="F791" i="39"/>
  <c r="F792" i="39"/>
  <c r="F793" i="39"/>
  <c r="F794" i="39"/>
  <c r="F823" i="39"/>
  <c r="F824" i="39"/>
  <c r="F825" i="39"/>
  <c r="F826" i="39"/>
  <c r="F827" i="39"/>
  <c r="F828" i="39"/>
  <c r="F829" i="39"/>
  <c r="F830" i="39"/>
  <c r="F831" i="39"/>
  <c r="F832" i="39"/>
  <c r="F833" i="39"/>
  <c r="F834" i="39"/>
  <c r="F835" i="39"/>
  <c r="F836" i="39"/>
  <c r="F859" i="39"/>
  <c r="F860" i="39"/>
  <c r="F861" i="39"/>
  <c r="F882" i="39"/>
  <c r="F883" i="39"/>
  <c r="F899" i="39"/>
  <c r="F900" i="39"/>
  <c r="F15" i="39"/>
  <c r="F46" i="39"/>
  <c r="F94" i="39"/>
  <c r="F95" i="39"/>
  <c r="F139" i="39"/>
  <c r="F181" i="39"/>
  <c r="F182" i="39"/>
  <c r="F224" i="39"/>
  <c r="F265" i="39"/>
  <c r="F300" i="39"/>
  <c r="F335" i="39"/>
  <c r="F391" i="39"/>
  <c r="F429" i="39"/>
  <c r="F430" i="39"/>
  <c r="F478" i="39"/>
  <c r="F479" i="39"/>
  <c r="F512" i="39"/>
  <c r="F562" i="39"/>
  <c r="F604" i="39"/>
  <c r="F634" i="39"/>
  <c r="F677" i="39"/>
  <c r="F722" i="39"/>
  <c r="F795" i="39"/>
  <c r="F837" i="39"/>
  <c r="F862" i="39"/>
  <c r="F884" i="39"/>
  <c r="F901" i="39"/>
  <c r="F916" i="39"/>
  <c r="F932" i="39"/>
  <c r="F933" i="39"/>
  <c r="F934" i="39"/>
  <c r="F965" i="39"/>
  <c r="F966" i="39"/>
  <c r="F266" i="39"/>
  <c r="F301" i="39"/>
  <c r="F317" i="39"/>
  <c r="F336" i="39"/>
  <c r="F392" i="39"/>
  <c r="F431" i="39"/>
  <c r="F480" i="39"/>
  <c r="F513" i="39"/>
  <c r="F563" i="39"/>
  <c r="F605" i="39"/>
  <c r="F606" i="39"/>
  <c r="F635" i="39"/>
  <c r="F636" i="39"/>
  <c r="F637" i="39"/>
  <c r="F678" i="39"/>
  <c r="F723" i="39"/>
  <c r="F796" i="39"/>
  <c r="F838" i="39"/>
  <c r="F854" i="39"/>
  <c r="F863" i="39"/>
  <c r="F885" i="39"/>
  <c r="F902" i="39"/>
  <c r="F16" i="39"/>
  <c r="F47" i="39"/>
  <c r="F96" i="39"/>
  <c r="F97" i="39"/>
  <c r="F98" i="39"/>
  <c r="F99" i="39"/>
  <c r="F140" i="39"/>
  <c r="F141" i="39"/>
  <c r="F142" i="39"/>
  <c r="F143" i="39"/>
  <c r="F144" i="39"/>
  <c r="F183" i="39"/>
  <c r="F225" i="39"/>
  <c r="F267" i="39"/>
  <c r="F337" i="39"/>
  <c r="F393" i="39"/>
  <c r="F432" i="39"/>
  <c r="F433" i="39"/>
  <c r="F434" i="39"/>
  <c r="F435" i="39"/>
  <c r="F436" i="39"/>
  <c r="F437" i="39"/>
  <c r="F438" i="39"/>
  <c r="F439" i="39"/>
  <c r="F481" i="39"/>
  <c r="F482" i="39"/>
  <c r="F514" i="39"/>
  <c r="F515" i="39"/>
  <c r="F516" i="39"/>
  <c r="F517" i="39"/>
  <c r="F518" i="39"/>
  <c r="F519" i="39"/>
  <c r="F520" i="39"/>
  <c r="F521" i="39"/>
  <c r="F522" i="39"/>
  <c r="F523" i="39"/>
  <c r="F524" i="39"/>
  <c r="F525" i="39"/>
  <c r="F526" i="39"/>
  <c r="F527" i="39"/>
  <c r="F528" i="39"/>
  <c r="F564" i="39"/>
  <c r="F565" i="39"/>
  <c r="F607" i="39"/>
  <c r="F638" i="39"/>
  <c r="F679" i="39"/>
  <c r="F724" i="39"/>
  <c r="F797" i="39"/>
  <c r="F839" i="39"/>
  <c r="F864" i="39"/>
  <c r="F886" i="39"/>
  <c r="F903" i="39"/>
  <c r="F917" i="39"/>
  <c r="F935" i="39"/>
  <c r="F936" i="39"/>
  <c r="F937" i="39"/>
  <c r="F967" i="39"/>
  <c r="F968" i="39"/>
  <c r="F17" i="39"/>
  <c r="F18" i="39"/>
  <c r="F19" i="39"/>
  <c r="F20" i="39"/>
  <c r="F21" i="39"/>
  <c r="F22" i="39"/>
  <c r="F48" i="39"/>
  <c r="F100" i="39"/>
  <c r="F145" i="39"/>
  <c r="F184" i="39"/>
  <c r="F226" i="39"/>
  <c r="F268" i="39"/>
  <c r="F302" i="39"/>
  <c r="F338" i="39"/>
  <c r="F394" i="39"/>
  <c r="F440" i="39"/>
  <c r="F483" i="39"/>
  <c r="F529" i="39"/>
  <c r="F566" i="39"/>
  <c r="F608" i="39"/>
  <c r="F639" i="39"/>
  <c r="F680" i="39"/>
  <c r="F725" i="39"/>
  <c r="F798" i="39"/>
  <c r="F840" i="39"/>
  <c r="F865" i="39"/>
  <c r="F887" i="39"/>
  <c r="F904" i="39"/>
  <c r="F918" i="39"/>
  <c r="F919" i="39"/>
  <c r="F920" i="39"/>
  <c r="F921" i="39"/>
  <c r="F922" i="39"/>
  <c r="F938" i="39"/>
  <c r="F939" i="39"/>
  <c r="F940" i="39"/>
  <c r="F941" i="39"/>
  <c r="F969" i="39"/>
  <c r="F970" i="39"/>
  <c r="F971" i="39"/>
  <c r="F23" i="39"/>
  <c r="F49" i="39"/>
  <c r="F101" i="39"/>
  <c r="F102" i="39"/>
  <c r="F146" i="39"/>
  <c r="F147" i="39"/>
  <c r="F185" i="39"/>
  <c r="F227" i="39"/>
  <c r="F269" i="39"/>
  <c r="F303" i="39"/>
  <c r="F339" i="39"/>
  <c r="F340" i="39"/>
  <c r="F341" i="39"/>
  <c r="F342" i="39"/>
  <c r="F343" i="39"/>
  <c r="F344" i="39"/>
  <c r="F345" i="39"/>
  <c r="F346" i="39"/>
  <c r="F347" i="39"/>
  <c r="F348" i="39"/>
  <c r="F395" i="39"/>
  <c r="F441" i="39"/>
  <c r="F484" i="39"/>
  <c r="F609" i="39"/>
  <c r="F640" i="39"/>
  <c r="F641" i="39"/>
  <c r="F681" i="39"/>
  <c r="F682" i="39"/>
  <c r="F683" i="39"/>
  <c r="F726" i="39"/>
  <c r="F799" i="39"/>
  <c r="F841" i="39"/>
  <c r="F842" i="39"/>
  <c r="F866" i="39"/>
  <c r="F867" i="39"/>
  <c r="F888" i="39"/>
  <c r="F905" i="39"/>
  <c r="F923" i="39"/>
  <c r="F942" i="39"/>
  <c r="F943" i="39"/>
  <c r="F944" i="39"/>
  <c r="F972" i="39"/>
  <c r="F973" i="39"/>
  <c r="F24" i="39"/>
  <c r="F50" i="39"/>
  <c r="F103" i="39"/>
  <c r="F148" i="39"/>
  <c r="F149" i="39"/>
  <c r="F186" i="39"/>
  <c r="F228" i="39"/>
  <c r="F270" i="39"/>
  <c r="F304" i="39"/>
  <c r="F349" i="39"/>
  <c r="F396" i="39"/>
  <c r="F397" i="39"/>
  <c r="F442" i="39"/>
  <c r="F485" i="39"/>
  <c r="F530" i="39"/>
  <c r="F531" i="39"/>
  <c r="F532" i="39"/>
  <c r="F568" i="39"/>
  <c r="F610" i="39"/>
  <c r="F642" i="39"/>
  <c r="F684" i="39"/>
  <c r="F727" i="39"/>
  <c r="F728" i="39"/>
  <c r="F800" i="39"/>
  <c r="F801" i="39"/>
  <c r="F843" i="39"/>
  <c r="F868" i="39"/>
  <c r="F869" i="39"/>
  <c r="F889" i="39"/>
  <c r="F906" i="39"/>
  <c r="F924" i="39"/>
  <c r="F945" i="39"/>
  <c r="F25" i="39"/>
  <c r="F51" i="39"/>
  <c r="F104" i="39"/>
  <c r="F150" i="39"/>
  <c r="F187" i="39"/>
  <c r="F229" i="39"/>
  <c r="F271" i="39"/>
  <c r="F305" i="39"/>
  <c r="F350" i="39"/>
  <c r="F351" i="39"/>
  <c r="F443" i="39"/>
  <c r="F486" i="39"/>
  <c r="F533" i="39"/>
  <c r="F569" i="39"/>
  <c r="F570" i="39"/>
  <c r="F611" i="39"/>
  <c r="F643" i="39"/>
  <c r="F685" i="39"/>
  <c r="F729" i="39"/>
  <c r="F730" i="39"/>
  <c r="F731" i="39"/>
  <c r="F732" i="39"/>
  <c r="F802" i="39"/>
  <c r="F803" i="39"/>
  <c r="F804" i="39"/>
  <c r="F844" i="39"/>
  <c r="F870" i="39"/>
  <c r="F890" i="39"/>
  <c r="F907" i="39"/>
  <c r="F925" i="39"/>
  <c r="F946" i="39"/>
  <c r="F947" i="39"/>
  <c r="F948" i="39"/>
  <c r="F974" i="39"/>
  <c r="F975" i="39"/>
  <c r="F26" i="39"/>
  <c r="F52" i="39"/>
  <c r="F53" i="39"/>
  <c r="F105" i="39"/>
  <c r="F106" i="39"/>
  <c r="F188" i="39"/>
  <c r="F189" i="39"/>
  <c r="F190" i="39"/>
  <c r="F230" i="39"/>
  <c r="F272" i="39"/>
  <c r="F306" i="39"/>
  <c r="F352" i="39"/>
  <c r="F353" i="39"/>
  <c r="F398" i="39"/>
  <c r="F444" i="39"/>
  <c r="F445" i="39"/>
  <c r="F446" i="39"/>
  <c r="F447" i="39"/>
  <c r="F487" i="39"/>
  <c r="F612" i="39"/>
  <c r="F613" i="39"/>
  <c r="F644" i="39"/>
  <c r="F686" i="39"/>
  <c r="F733" i="39"/>
  <c r="F805" i="39"/>
  <c r="F845" i="39"/>
  <c r="F871" i="39"/>
  <c r="F891" i="39"/>
  <c r="F949" i="39"/>
  <c r="F950" i="39"/>
  <c r="F951" i="39"/>
  <c r="F976" i="39"/>
  <c r="F977" i="39"/>
  <c r="F27" i="39"/>
  <c r="F54" i="39"/>
  <c r="F55" i="39"/>
  <c r="F66" i="39"/>
  <c r="F107" i="39"/>
  <c r="F108" i="39"/>
  <c r="F109" i="39"/>
  <c r="F110" i="39"/>
  <c r="F151" i="39"/>
  <c r="F152" i="39"/>
  <c r="F153" i="39"/>
  <c r="F154" i="39"/>
  <c r="F191" i="39"/>
  <c r="F192" i="39"/>
  <c r="F193" i="39"/>
  <c r="F194" i="39"/>
  <c r="F195" i="39"/>
  <c r="F196" i="39"/>
  <c r="F231" i="39"/>
  <c r="F232" i="39"/>
  <c r="F233" i="39"/>
  <c r="F234" i="39"/>
  <c r="F273" i="39"/>
  <c r="F274" i="39"/>
  <c r="F275" i="39"/>
  <c r="F307" i="39"/>
  <c r="F308" i="39"/>
  <c r="F354" i="39"/>
  <c r="F355" i="39"/>
  <c r="F399" i="39"/>
  <c r="F448" i="39"/>
  <c r="F449" i="39"/>
  <c r="F450" i="39"/>
  <c r="F488" i="39"/>
  <c r="F534" i="39"/>
  <c r="F535" i="39"/>
  <c r="F536" i="39"/>
  <c r="F537" i="39"/>
  <c r="F571" i="39"/>
  <c r="F572" i="39"/>
  <c r="F573" i="39"/>
  <c r="F574" i="39"/>
  <c r="F575" i="39"/>
  <c r="F576" i="39"/>
  <c r="F577" i="39"/>
  <c r="F587" i="39"/>
  <c r="F588" i="39"/>
  <c r="F589" i="39"/>
  <c r="F614" i="39"/>
  <c r="F645" i="39"/>
  <c r="F646" i="39"/>
  <c r="F647" i="39"/>
  <c r="F648" i="39"/>
  <c r="F649" i="39"/>
  <c r="F687" i="39"/>
  <c r="F688" i="39"/>
  <c r="F689" i="39"/>
  <c r="F690" i="39"/>
  <c r="F734" i="39"/>
  <c r="F735" i="39"/>
  <c r="F736" i="39"/>
  <c r="F737" i="39"/>
  <c r="F806" i="39"/>
  <c r="F807" i="39"/>
  <c r="F808" i="39"/>
  <c r="F809" i="39"/>
  <c r="F846" i="39"/>
  <c r="F872" i="39"/>
  <c r="F892" i="39"/>
  <c r="F908" i="39"/>
  <c r="F926" i="39"/>
  <c r="F952" i="39"/>
  <c r="F953" i="39"/>
  <c r="F954" i="39"/>
  <c r="F978" i="39"/>
  <c r="F979" i="39"/>
  <c r="F28" i="39"/>
  <c r="F56" i="39"/>
  <c r="F67" i="39"/>
  <c r="F68" i="39"/>
  <c r="F69" i="39"/>
  <c r="F70" i="39"/>
  <c r="F71" i="39"/>
  <c r="F111" i="39"/>
  <c r="F112" i="39"/>
  <c r="F113" i="39"/>
  <c r="F155" i="39"/>
  <c r="F156" i="39"/>
  <c r="F157" i="39"/>
  <c r="F158" i="39"/>
  <c r="F197" i="39"/>
  <c r="F198" i="39"/>
  <c r="F199" i="39"/>
  <c r="F235" i="39"/>
  <c r="F236" i="39"/>
  <c r="F237" i="39"/>
  <c r="F238" i="39"/>
  <c r="F276" i="39"/>
  <c r="F309" i="39"/>
  <c r="F356" i="39"/>
  <c r="F400" i="39"/>
  <c r="F401" i="39"/>
  <c r="F402" i="39"/>
  <c r="F403" i="39"/>
  <c r="F451" i="39"/>
  <c r="F452" i="39"/>
  <c r="F453" i="39"/>
  <c r="F454" i="39"/>
  <c r="F489" i="39"/>
  <c r="F490" i="39"/>
  <c r="F491" i="39"/>
  <c r="F538" i="39"/>
  <c r="F539" i="39"/>
  <c r="F540" i="39"/>
  <c r="F578" i="39"/>
  <c r="F615" i="39"/>
  <c r="F368" i="39" l="1"/>
  <c r="F369" i="39"/>
  <c r="F370" i="39"/>
  <c r="F371" i="39"/>
  <c r="F372" i="39"/>
  <c r="F373" i="39"/>
  <c r="F374" i="39"/>
  <c r="F375" i="39"/>
  <c r="F376" i="39"/>
  <c r="F754" i="39"/>
  <c r="F755" i="39"/>
  <c r="F756" i="39"/>
  <c r="F757" i="39"/>
  <c r="F758" i="39"/>
  <c r="F759" i="39"/>
  <c r="F760" i="39"/>
  <c r="F761" i="39"/>
  <c r="F762" i="39"/>
  <c r="F763" i="39"/>
  <c r="F764" i="39"/>
  <c r="F765" i="39"/>
  <c r="F766" i="39"/>
  <c r="F767" i="39"/>
  <c r="F768" i="39"/>
  <c r="F769" i="39"/>
  <c r="F770" i="39"/>
  <c r="F771" i="39"/>
  <c r="F772" i="39"/>
  <c r="F773" i="39"/>
  <c r="F774" i="39"/>
  <c r="F775" i="39"/>
  <c r="F776" i="39"/>
  <c r="F777" i="39"/>
  <c r="F778" i="39"/>
  <c r="F779" i="39"/>
  <c r="F962" i="39"/>
  <c r="F963" i="39"/>
  <c r="F964" i="39"/>
  <c r="F2" i="39"/>
  <c r="F3" i="39"/>
  <c r="F4" i="39"/>
  <c r="F5" i="39"/>
  <c r="F6" i="39"/>
  <c r="F7" i="39"/>
  <c r="F8" i="39"/>
  <c r="F9" i="39"/>
  <c r="F10" i="39"/>
  <c r="F11" i="39"/>
  <c r="F12" i="39"/>
  <c r="F13" i="39"/>
  <c r="F14" i="39"/>
  <c r="F33" i="39"/>
  <c r="F34" i="39"/>
  <c r="F35" i="39"/>
  <c r="F36" i="39"/>
  <c r="F37" i="39"/>
  <c r="F38" i="39"/>
  <c r="F39" i="39"/>
  <c r="F40" i="39"/>
  <c r="F41" i="39"/>
  <c r="F42" i="39"/>
  <c r="F43" i="39"/>
  <c r="F44" i="39"/>
  <c r="F45" i="39"/>
  <c r="F61" i="39"/>
  <c r="F62" i="39"/>
  <c r="F63" i="39"/>
  <c r="F64" i="39"/>
  <c r="F65" i="39"/>
  <c r="F81" i="39"/>
  <c r="F82" i="39"/>
  <c r="F83" i="39"/>
  <c r="F84" i="39"/>
  <c r="F85" i="39"/>
  <c r="F86" i="39"/>
  <c r="F87" i="39"/>
  <c r="F88" i="39"/>
  <c r="F89" i="39"/>
  <c r="F90" i="39"/>
  <c r="F91" i="39"/>
  <c r="F92" i="39"/>
  <c r="F93" i="39"/>
  <c r="F126" i="39"/>
  <c r="F127" i="39"/>
  <c r="F128" i="39"/>
  <c r="F129" i="39"/>
  <c r="F130" i="39"/>
  <c r="F131" i="39"/>
  <c r="F132" i="39"/>
  <c r="F133" i="39"/>
  <c r="F134" i="39"/>
  <c r="F135" i="39"/>
  <c r="F136" i="39"/>
  <c r="F137" i="39"/>
  <c r="F138" i="39"/>
  <c r="F168" i="39"/>
  <c r="F169" i="39"/>
  <c r="F170" i="39"/>
  <c r="F171" i="39"/>
  <c r="F172" i="39"/>
  <c r="F173" i="39"/>
  <c r="F174" i="39"/>
  <c r="F175" i="39"/>
  <c r="F176" i="39"/>
  <c r="F177" i="39"/>
  <c r="F178" i="39"/>
  <c r="F179" i="39"/>
  <c r="F180" i="39"/>
  <c r="F209" i="39"/>
  <c r="F210" i="39"/>
  <c r="F211" i="39"/>
  <c r="F212" i="39"/>
  <c r="F213" i="39"/>
  <c r="F214" i="39"/>
  <c r="F215" i="39"/>
  <c r="F216" i="39"/>
  <c r="F217" i="39"/>
  <c r="F218" i="39"/>
  <c r="F219" i="39"/>
  <c r="F220" i="39"/>
  <c r="F221" i="39"/>
  <c r="F222" i="39"/>
  <c r="F223" i="39"/>
  <c r="F251" i="39"/>
  <c r="F252" i="39"/>
  <c r="F253" i="39"/>
  <c r="F254" i="39"/>
  <c r="F255" i="39"/>
  <c r="F256" i="39"/>
  <c r="F257" i="39"/>
  <c r="F258" i="39"/>
  <c r="F259" i="39"/>
  <c r="F260" i="39"/>
  <c r="F261" i="39"/>
  <c r="F262" i="39"/>
  <c r="F263" i="39"/>
  <c r="F264" i="39"/>
  <c r="F285" i="39"/>
  <c r="F286" i="39"/>
  <c r="F287" i="39"/>
  <c r="F288" i="39"/>
  <c r="F289" i="39"/>
  <c r="F290" i="39"/>
  <c r="F291" i="39"/>
  <c r="F292" i="39"/>
  <c r="F293" i="39"/>
  <c r="F294" i="39"/>
  <c r="F295" i="39"/>
  <c r="F296" i="39"/>
  <c r="F297" i="39"/>
  <c r="F298" i="39"/>
  <c r="F299" i="39"/>
  <c r="F321" i="39"/>
  <c r="F322" i="39"/>
  <c r="F323" i="39"/>
  <c r="F324" i="39"/>
  <c r="F367" i="39" l="1"/>
  <c r="Q17" i="42" l="1"/>
  <c r="Q19" i="42"/>
  <c r="O19" i="42"/>
  <c r="O18" i="42"/>
  <c r="O17" i="42"/>
  <c r="O16" i="42"/>
  <c r="O15" i="42"/>
  <c r="O14" i="42"/>
  <c r="O13" i="42"/>
  <c r="O12" i="42"/>
  <c r="O11" i="42"/>
  <c r="O10" i="42"/>
  <c r="O9" i="42"/>
  <c r="O8" i="42"/>
  <c r="O7" i="42"/>
  <c r="O6" i="42"/>
  <c r="O5" i="42"/>
  <c r="F50" i="42"/>
  <c r="F45" i="42"/>
  <c r="F42" i="42"/>
  <c r="D45" i="42"/>
  <c r="L20" i="42"/>
  <c r="K20" i="42"/>
  <c r="N5" i="42"/>
  <c r="X17" i="42"/>
  <c r="W7" i="42"/>
  <c r="W8" i="42"/>
  <c r="Y8" i="42"/>
  <c r="W9" i="42"/>
  <c r="Y9" i="42" s="1"/>
  <c r="W10" i="42"/>
  <c r="Y10" i="42"/>
  <c r="W11" i="42"/>
  <c r="Y11" i="42" s="1"/>
  <c r="W12" i="42"/>
  <c r="Y12" i="42" s="1"/>
  <c r="W13" i="42"/>
  <c r="Y13" i="42" s="1"/>
  <c r="W14" i="42"/>
  <c r="Y14" i="42" s="1"/>
  <c r="W15" i="42"/>
  <c r="Y15" i="42" s="1"/>
  <c r="W16" i="42"/>
  <c r="Y16" i="42"/>
  <c r="W17" i="42"/>
  <c r="Y17" i="42" s="1"/>
  <c r="W18" i="42"/>
  <c r="Y18" i="42"/>
  <c r="W19" i="42"/>
  <c r="Y19" i="42" s="1"/>
  <c r="W6" i="42"/>
  <c r="Y6" i="42" s="1"/>
  <c r="W5" i="42"/>
  <c r="U20" i="42"/>
  <c r="V20" i="42"/>
  <c r="T20" i="42"/>
  <c r="N17" i="42"/>
  <c r="J6" i="42"/>
  <c r="J7" i="42"/>
  <c r="J8" i="42"/>
  <c r="J9" i="42"/>
  <c r="M9" i="42" s="1"/>
  <c r="X9" i="42" s="1"/>
  <c r="J10" i="42"/>
  <c r="J11" i="42"/>
  <c r="J12" i="42"/>
  <c r="J13" i="42"/>
  <c r="J14" i="42"/>
  <c r="J15" i="42"/>
  <c r="J16" i="42"/>
  <c r="J18" i="42"/>
  <c r="J19" i="42"/>
  <c r="J5" i="42"/>
  <c r="I6" i="42"/>
  <c r="M6" i="42" s="1"/>
  <c r="X6" i="42" s="1"/>
  <c r="I7" i="42"/>
  <c r="I8" i="42"/>
  <c r="I9" i="42"/>
  <c r="I10" i="42"/>
  <c r="M10" i="42" s="1"/>
  <c r="I11" i="42"/>
  <c r="I12" i="42"/>
  <c r="I13" i="42"/>
  <c r="M13" i="42" s="1"/>
  <c r="D48" i="42" s="1"/>
  <c r="I14" i="42"/>
  <c r="I15" i="42"/>
  <c r="I16" i="42"/>
  <c r="I18" i="42"/>
  <c r="I19" i="42"/>
  <c r="I5" i="42"/>
  <c r="N7" i="42"/>
  <c r="N8" i="42"/>
  <c r="N9" i="42"/>
  <c r="N10" i="42"/>
  <c r="N11" i="42"/>
  <c r="N12" i="42"/>
  <c r="N13" i="42"/>
  <c r="N14" i="42"/>
  <c r="N15" i="42"/>
  <c r="N16" i="42"/>
  <c r="N18" i="42"/>
  <c r="N19" i="42"/>
  <c r="N6" i="42"/>
  <c r="M11" i="42"/>
  <c r="X11" i="42" s="1"/>
  <c r="D44" i="42"/>
  <c r="G45" i="42" s="1"/>
  <c r="M12" i="42"/>
  <c r="X12" i="42" s="1"/>
  <c r="M19" i="42"/>
  <c r="G127" i="15"/>
  <c r="G126" i="15"/>
  <c r="G125" i="15"/>
  <c r="G124" i="15"/>
  <c r="G123" i="15"/>
  <c r="D123" i="15"/>
  <c r="E123" i="15" s="1"/>
  <c r="G122" i="15"/>
  <c r="G121" i="15"/>
  <c r="K120" i="15"/>
  <c r="G120" i="15"/>
  <c r="G119" i="15"/>
  <c r="G118" i="15"/>
  <c r="E118" i="15"/>
  <c r="F117" i="15"/>
  <c r="C117" i="15"/>
  <c r="J114" i="15"/>
  <c r="G114" i="15"/>
  <c r="J113" i="15"/>
  <c r="G113" i="15" s="1"/>
  <c r="J111" i="15"/>
  <c r="G112" i="15" s="1"/>
  <c r="G111" i="15"/>
  <c r="J110" i="15"/>
  <c r="G110" i="15" s="1"/>
  <c r="J109" i="15"/>
  <c r="G109" i="15" s="1"/>
  <c r="J108" i="15"/>
  <c r="G108" i="15"/>
  <c r="G107" i="15"/>
  <c r="J106" i="15"/>
  <c r="G106" i="15"/>
  <c r="G105" i="15"/>
  <c r="F104" i="15"/>
  <c r="E104" i="15"/>
  <c r="D104" i="15"/>
  <c r="C104" i="15"/>
  <c r="G100" i="15"/>
  <c r="J98" i="15"/>
  <c r="G98" i="15"/>
  <c r="G97" i="15"/>
  <c r="G96" i="15"/>
  <c r="F94" i="15"/>
  <c r="E94" i="15"/>
  <c r="D94" i="15"/>
  <c r="C94" i="15"/>
  <c r="J88" i="15"/>
  <c r="G88" i="15" s="1"/>
  <c r="G87" i="15" s="1"/>
  <c r="F87" i="15"/>
  <c r="E87" i="15"/>
  <c r="D87" i="15"/>
  <c r="C87" i="15"/>
  <c r="G83" i="15"/>
  <c r="G82" i="15" s="1"/>
  <c r="F82" i="15"/>
  <c r="E82" i="15"/>
  <c r="D82" i="15"/>
  <c r="C82" i="15"/>
  <c r="G76" i="15"/>
  <c r="F76" i="15"/>
  <c r="E76" i="15"/>
  <c r="I76" i="15" s="1"/>
  <c r="D76" i="15"/>
  <c r="G74" i="15"/>
  <c r="G73" i="15"/>
  <c r="G72" i="15"/>
  <c r="G71" i="15"/>
  <c r="G70" i="15"/>
  <c r="G69" i="15"/>
  <c r="G68" i="15"/>
  <c r="G67" i="15"/>
  <c r="G66" i="15"/>
  <c r="G65" i="15"/>
  <c r="G64" i="15"/>
  <c r="F63" i="15"/>
  <c r="E63" i="15"/>
  <c r="D63" i="15"/>
  <c r="H63" i="15" s="1"/>
  <c r="C63" i="15"/>
  <c r="G57" i="15"/>
  <c r="I57" i="15"/>
  <c r="F57" i="15"/>
  <c r="H57" i="15" s="1"/>
  <c r="G49" i="15"/>
  <c r="F49" i="15"/>
  <c r="H49" i="15"/>
  <c r="E49" i="15"/>
  <c r="C49" i="15"/>
  <c r="I49" i="15" s="1"/>
  <c r="G46" i="15"/>
  <c r="G45" i="15"/>
  <c r="G44" i="15"/>
  <c r="E44" i="15"/>
  <c r="E43" i="15"/>
  <c r="F43" i="15"/>
  <c r="H43" i="15" s="1"/>
  <c r="D43" i="15"/>
  <c r="G40" i="15"/>
  <c r="J39" i="15"/>
  <c r="G39" i="15" s="1"/>
  <c r="G38" i="15"/>
  <c r="G37" i="15"/>
  <c r="G36" i="15"/>
  <c r="G35" i="15"/>
  <c r="J33" i="15"/>
  <c r="J32" i="15"/>
  <c r="F30" i="15"/>
  <c r="E30" i="15"/>
  <c r="D30" i="15"/>
  <c r="C30" i="15"/>
  <c r="G26" i="15"/>
  <c r="G20" i="15" s="1"/>
  <c r="F20" i="15"/>
  <c r="E20" i="15"/>
  <c r="D20" i="15"/>
  <c r="H20" i="15" s="1"/>
  <c r="C20" i="15"/>
  <c r="G99" i="15"/>
  <c r="G94" i="15"/>
  <c r="Q12" i="42"/>
  <c r="Q14" i="42"/>
  <c r="Q11" i="42"/>
  <c r="M16" i="42" l="1"/>
  <c r="D50" i="42" s="1"/>
  <c r="C38" i="42"/>
  <c r="M14" i="42"/>
  <c r="D42" i="42" s="1"/>
  <c r="H104" i="15"/>
  <c r="M15" i="42"/>
  <c r="I94" i="15"/>
  <c r="E117" i="15"/>
  <c r="M8" i="42"/>
  <c r="D40" i="42" s="1"/>
  <c r="M7" i="42"/>
  <c r="D39" i="42" s="1"/>
  <c r="G39" i="42" s="1"/>
  <c r="H82" i="15"/>
  <c r="H76" i="15"/>
  <c r="M18" i="42"/>
  <c r="I43" i="15"/>
  <c r="G63" i="15"/>
  <c r="I63" i="15" s="1"/>
  <c r="I82" i="15"/>
  <c r="N20" i="42"/>
  <c r="D41" i="42"/>
  <c r="I20" i="15"/>
  <c r="M5" i="42"/>
  <c r="I87" i="15"/>
  <c r="X7" i="42"/>
  <c r="G43" i="15"/>
  <c r="H87" i="15"/>
  <c r="G117" i="15"/>
  <c r="I117" i="15" s="1"/>
  <c r="X14" i="42"/>
  <c r="H30" i="15"/>
  <c r="G104" i="15"/>
  <c r="I104" i="15" s="1"/>
  <c r="R12" i="42"/>
  <c r="D47" i="42"/>
  <c r="G30" i="15"/>
  <c r="I30" i="15" s="1"/>
  <c r="H94" i="15"/>
  <c r="R17" i="42"/>
  <c r="R19" i="42"/>
  <c r="Q18" i="42"/>
  <c r="R18" i="42" s="1"/>
  <c r="O20" i="42"/>
  <c r="Q5" i="42"/>
  <c r="Q8" i="42"/>
  <c r="R8" i="42" s="1"/>
  <c r="Q10" i="42"/>
  <c r="R10" i="42" s="1"/>
  <c r="Q13" i="42"/>
  <c r="R13" i="42" s="1"/>
  <c r="R14" i="42"/>
  <c r="D46" i="42"/>
  <c r="X10" i="42"/>
  <c r="D49" i="42"/>
  <c r="X15" i="42"/>
  <c r="D117" i="15"/>
  <c r="H117" i="15" s="1"/>
  <c r="X16" i="42"/>
  <c r="W20" i="42"/>
  <c r="Q6" i="42"/>
  <c r="R6" i="42" s="1"/>
  <c r="X19" i="42"/>
  <c r="X13" i="42"/>
  <c r="C37" i="42"/>
  <c r="Y5" i="42"/>
  <c r="R11" i="42"/>
  <c r="Q16" i="42"/>
  <c r="R16" i="42" s="1"/>
  <c r="Q9" i="42"/>
  <c r="R9" i="42" s="1"/>
  <c r="D38" i="42"/>
  <c r="Y7" i="42"/>
  <c r="C39" i="42"/>
  <c r="F39" i="42" s="1"/>
  <c r="X8" i="42" l="1"/>
  <c r="H130" i="15"/>
  <c r="X18" i="42"/>
  <c r="D43" i="42"/>
  <c r="G42" i="42" s="1"/>
  <c r="R5" i="42"/>
  <c r="S21" i="42" s="1"/>
  <c r="D37" i="42"/>
  <c r="D51" i="42" s="1"/>
  <c r="X5" i="42"/>
  <c r="M20" i="42"/>
  <c r="G50" i="42"/>
  <c r="Q15" i="42"/>
  <c r="R15" i="42" s="1"/>
  <c r="Q7" i="42"/>
  <c r="C51" i="42"/>
  <c r="F38" i="42"/>
  <c r="F52" i="42" s="1"/>
  <c r="G38" i="42" l="1"/>
  <c r="X20" i="42"/>
  <c r="Z7" i="42"/>
  <c r="Z5" i="42"/>
  <c r="G52" i="42"/>
  <c r="Q20" i="42"/>
  <c r="R7" i="42"/>
  <c r="R20" i="42" s="1"/>
</calcChain>
</file>

<file path=xl/comments1.xml><?xml version="1.0" encoding="utf-8"?>
<comments xmlns="http://schemas.openxmlformats.org/spreadsheetml/2006/main">
  <authors>
    <author>LAGA</author>
  </authors>
  <commentList>
    <comment ref="B5" authorId="0" shapeId="0">
      <text>
        <r>
          <rPr>
            <b/>
            <sz val="9"/>
            <color indexed="81"/>
            <rFont val="Tahoma"/>
            <family val="2"/>
          </rPr>
          <t>LAGA:</t>
        </r>
        <r>
          <rPr>
            <sz val="9"/>
            <color indexed="81"/>
            <rFont val="Tahoma"/>
            <family val="2"/>
          </rPr>
          <t xml:space="preserve">
mgt
</t>
        </r>
      </text>
    </comment>
    <comment ref="B6" authorId="0" shapeId="0">
      <text>
        <r>
          <rPr>
            <b/>
            <sz val="9"/>
            <color indexed="81"/>
            <rFont val="Tahoma"/>
            <family val="2"/>
          </rPr>
          <t>LAGA:</t>
        </r>
        <r>
          <rPr>
            <sz val="9"/>
            <color indexed="81"/>
            <rFont val="Tahoma"/>
            <family val="2"/>
          </rPr>
          <t xml:space="preserve">
mgt</t>
        </r>
      </text>
    </comment>
    <comment ref="B7" authorId="0" shapeId="0">
      <text>
        <r>
          <rPr>
            <b/>
            <sz val="9"/>
            <color indexed="81"/>
            <rFont val="Tahoma"/>
            <family val="2"/>
          </rPr>
          <t>LAGA:</t>
        </r>
        <r>
          <rPr>
            <sz val="9"/>
            <color indexed="81"/>
            <rFont val="Tahoma"/>
            <family val="2"/>
          </rPr>
          <t xml:space="preserve">
media</t>
        </r>
      </text>
    </comment>
    <comment ref="B8" authorId="0" shapeId="0">
      <text>
        <r>
          <rPr>
            <b/>
            <sz val="9"/>
            <color indexed="81"/>
            <rFont val="Tahoma"/>
            <family val="2"/>
          </rPr>
          <t>LAGA:</t>
        </r>
        <r>
          <rPr>
            <sz val="9"/>
            <color indexed="81"/>
            <rFont val="Tahoma"/>
            <family val="2"/>
          </rPr>
          <t xml:space="preserve">
legal</t>
        </r>
      </text>
    </comment>
    <comment ref="B9" authorId="0" shapeId="0">
      <text>
        <r>
          <rPr>
            <b/>
            <sz val="9"/>
            <color indexed="81"/>
            <rFont val="Tahoma"/>
            <family val="2"/>
          </rPr>
          <t>LAGA:</t>
        </r>
        <r>
          <rPr>
            <sz val="9"/>
            <color indexed="81"/>
            <rFont val="Tahoma"/>
            <family val="2"/>
          </rPr>
          <t xml:space="preserve">
legal</t>
        </r>
      </text>
    </comment>
    <comment ref="B10" authorId="0" shapeId="0">
      <text>
        <r>
          <rPr>
            <b/>
            <sz val="9"/>
            <color indexed="81"/>
            <rFont val="Tahoma"/>
            <family val="2"/>
          </rPr>
          <t>LAGA:</t>
        </r>
        <r>
          <rPr>
            <sz val="9"/>
            <color indexed="81"/>
            <rFont val="Tahoma"/>
            <family val="2"/>
          </rPr>
          <t xml:space="preserve">
i54</t>
        </r>
      </text>
    </comment>
    <comment ref="B11" authorId="0" shapeId="0">
      <text>
        <r>
          <rPr>
            <b/>
            <sz val="9"/>
            <color indexed="81"/>
            <rFont val="Tahoma"/>
            <family val="2"/>
          </rPr>
          <t>LAGA:</t>
        </r>
        <r>
          <rPr>
            <sz val="9"/>
            <color indexed="81"/>
            <rFont val="Tahoma"/>
            <family val="2"/>
          </rPr>
          <t xml:space="preserve">
office</t>
        </r>
      </text>
    </comment>
    <comment ref="B12" authorId="0" shapeId="0">
      <text>
        <r>
          <rPr>
            <b/>
            <sz val="9"/>
            <color indexed="81"/>
            <rFont val="Tahoma"/>
            <family val="2"/>
          </rPr>
          <t>LAGA:</t>
        </r>
        <r>
          <rPr>
            <sz val="9"/>
            <color indexed="81"/>
            <rFont val="Tahoma"/>
            <family val="2"/>
          </rPr>
          <t xml:space="preserve">
i27</t>
        </r>
      </text>
    </comment>
    <comment ref="B13" authorId="0" shapeId="0">
      <text>
        <r>
          <rPr>
            <b/>
            <sz val="9"/>
            <color indexed="81"/>
            <rFont val="Tahoma"/>
            <family val="2"/>
          </rPr>
          <t>LAGA:</t>
        </r>
        <r>
          <rPr>
            <sz val="9"/>
            <color indexed="81"/>
            <rFont val="Tahoma"/>
            <family val="2"/>
          </rPr>
          <t xml:space="preserve">
i69</t>
        </r>
      </text>
    </comment>
    <comment ref="B15" authorId="0" shapeId="0">
      <text>
        <r>
          <rPr>
            <b/>
            <sz val="9"/>
            <color indexed="81"/>
            <rFont val="Tahoma"/>
            <family val="2"/>
          </rPr>
          <t>LAGA:</t>
        </r>
        <r>
          <rPr>
            <sz val="9"/>
            <color indexed="81"/>
            <rFont val="Tahoma"/>
            <family val="2"/>
          </rPr>
          <t xml:space="preserve">
i49</t>
        </r>
      </text>
    </comment>
    <comment ref="B16" authorId="0" shapeId="0">
      <text>
        <r>
          <rPr>
            <b/>
            <sz val="9"/>
            <color indexed="81"/>
            <rFont val="Tahoma"/>
            <family val="2"/>
          </rPr>
          <t>LAGA:</t>
        </r>
        <r>
          <rPr>
            <sz val="9"/>
            <color indexed="81"/>
            <rFont val="Tahoma"/>
            <family val="2"/>
          </rPr>
          <t xml:space="preserve">
i95</t>
        </r>
      </text>
    </comment>
  </commentList>
</comments>
</file>

<file path=xl/comments2.xml><?xml version="1.0" encoding="utf-8"?>
<comments xmlns="http://schemas.openxmlformats.org/spreadsheetml/2006/main">
  <authors>
    <author>Arrey</author>
    <author>jm</author>
  </authors>
  <commentList>
    <comment ref="A30" authorId="0" shapeId="0">
      <text>
        <r>
          <rPr>
            <b/>
            <sz val="9"/>
            <color indexed="81"/>
            <rFont val="Tahoma"/>
            <family val="2"/>
          </rPr>
          <t>Arrey:</t>
        </r>
        <r>
          <rPr>
            <sz val="9"/>
            <color indexed="81"/>
            <rFont val="Tahoma"/>
            <family val="2"/>
          </rPr>
          <t xml:space="preserve">
can be allocated expenses from all departments. Monthly financial report to be sent to EAGLE</t>
        </r>
      </text>
    </comment>
    <comment ref="A49" authorId="0" shapeId="0">
      <text>
        <r>
          <rPr>
            <b/>
            <sz val="9"/>
            <color indexed="81"/>
            <rFont val="Tahoma"/>
            <family val="2"/>
          </rPr>
          <t>Arrey:</t>
        </r>
        <r>
          <rPr>
            <sz val="9"/>
            <color indexed="81"/>
            <rFont val="Tahoma"/>
            <family val="2"/>
          </rPr>
          <t xml:space="preserve">
Funds may be used for operational cost including transport, office expenses, equipments, communication and other costs related to successful investigations, arrests, prosecution and media.
They can be assigned full expenses for any successful ape operation.  
</t>
        </r>
      </text>
    </comment>
    <comment ref="A57" authorId="0" shapeId="0">
      <text>
        <r>
          <rPr>
            <b/>
            <sz val="9"/>
            <color indexed="81"/>
            <rFont val="Tahoma"/>
            <family val="2"/>
          </rPr>
          <t>Arrey:</t>
        </r>
        <r>
          <rPr>
            <sz val="9"/>
            <color indexed="81"/>
            <rFont val="Tahoma"/>
            <family val="2"/>
          </rPr>
          <t xml:space="preserve">
Investigations and Operations Expenses priority any other expenses can still be assigned to them 
monthly financial report to be sent to donor</t>
        </r>
      </text>
    </comment>
    <comment ref="A94" authorId="0" shapeId="0">
      <text>
        <r>
          <rPr>
            <b/>
            <sz val="9"/>
            <color indexed="81"/>
            <rFont val="Tahoma"/>
            <family val="2"/>
          </rPr>
          <t>Arrey:</t>
        </r>
        <r>
          <rPr>
            <sz val="9"/>
            <color indexed="81"/>
            <rFont val="Tahoma"/>
            <family val="2"/>
          </rPr>
          <t xml:space="preserve">
for operation costs</t>
        </r>
      </text>
    </comment>
    <comment ref="I94" authorId="1" shapeId="0">
      <text>
        <r>
          <rPr>
            <b/>
            <sz val="9"/>
            <color indexed="81"/>
            <rFont val="Tahoma"/>
            <family val="2"/>
          </rPr>
          <t>Arrey: Bornfree funds finished</t>
        </r>
        <r>
          <rPr>
            <sz val="9"/>
            <color indexed="81"/>
            <rFont val="Tahoma"/>
            <family val="2"/>
          </rPr>
          <t xml:space="preserve">
new grants BF starts 8000 pounds  start used june 2020 mid term report october 2020</t>
        </r>
      </text>
    </comment>
    <comment ref="A104" authorId="0" shapeId="0">
      <text>
        <r>
          <rPr>
            <b/>
            <sz val="9"/>
            <color indexed="81"/>
            <rFont val="Tahoma"/>
            <family val="2"/>
          </rPr>
          <t>Arrey:</t>
        </r>
        <r>
          <rPr>
            <sz val="9"/>
            <color indexed="81"/>
            <rFont val="Tahoma"/>
            <family val="2"/>
          </rPr>
          <t xml:space="preserve">
expenses shall be assigned to office, management, legal and media, team building. No operation and investigations.
Monthly financial report to be sent to EAGLE</t>
        </r>
      </text>
    </comment>
  </commentList>
</comments>
</file>

<file path=xl/sharedStrings.xml><?xml version="1.0" encoding="utf-8"?>
<sst xmlns="http://schemas.openxmlformats.org/spreadsheetml/2006/main" count="7155" uniqueCount="773">
  <si>
    <t>Departments</t>
  </si>
  <si>
    <t>Used FCFA</t>
  </si>
  <si>
    <t>Users</t>
  </si>
  <si>
    <t>Date</t>
  </si>
  <si>
    <t>Receipt no.</t>
  </si>
  <si>
    <t>Investigations</t>
  </si>
  <si>
    <t>Legal</t>
  </si>
  <si>
    <t>Media</t>
  </si>
  <si>
    <t>Management</t>
  </si>
  <si>
    <t>Office</t>
  </si>
  <si>
    <t>Personnel</t>
  </si>
  <si>
    <t>Loveline</t>
  </si>
  <si>
    <t>i27</t>
  </si>
  <si>
    <t>Anna</t>
  </si>
  <si>
    <t>Unice</t>
  </si>
  <si>
    <t>Eric</t>
  </si>
  <si>
    <t>Arrey</t>
  </si>
  <si>
    <t>Phone</t>
  </si>
  <si>
    <t>i37</t>
  </si>
  <si>
    <t>Aime</t>
  </si>
  <si>
    <t>Project</t>
  </si>
  <si>
    <t>LAGA Cameroon</t>
  </si>
  <si>
    <t>Cash Box</t>
  </si>
  <si>
    <t>Donors</t>
  </si>
  <si>
    <t>i49</t>
  </si>
  <si>
    <t>Somme de Used FCFA</t>
  </si>
  <si>
    <t>AVAAZ</t>
  </si>
  <si>
    <t>Opening Balance FCFA</t>
  </si>
  <si>
    <t xml:space="preserve">Opening Balance US $   </t>
  </si>
  <si>
    <t>Donated FCFA</t>
  </si>
  <si>
    <t xml:space="preserve">Donated US $   </t>
  </si>
  <si>
    <t>Used in FCFA</t>
  </si>
  <si>
    <t xml:space="preserve">Used in US $ </t>
  </si>
  <si>
    <t>Balance in FCFA</t>
  </si>
  <si>
    <t xml:space="preserve">Balance in US $  </t>
  </si>
  <si>
    <t>Neu Foundation</t>
  </si>
  <si>
    <t>TOTAL</t>
  </si>
  <si>
    <t xml:space="preserve">Used US $ </t>
  </si>
  <si>
    <t>Telephone</t>
  </si>
  <si>
    <t>Total général</t>
  </si>
  <si>
    <t xml:space="preserve">US $ </t>
  </si>
  <si>
    <t>Mission No</t>
  </si>
  <si>
    <t>The Born Free Foundation</t>
  </si>
  <si>
    <t>i54</t>
  </si>
  <si>
    <t>Local Transport</t>
  </si>
  <si>
    <t>Feeding</t>
  </si>
  <si>
    <t>Lodging</t>
  </si>
  <si>
    <t>Bonus</t>
  </si>
  <si>
    <t>Services</t>
  </si>
  <si>
    <t>USFWS-EAGLE</t>
  </si>
  <si>
    <t>Wild Cat</t>
  </si>
  <si>
    <t>NABU internation foundation for Nature</t>
  </si>
  <si>
    <t>JOE FRANKLIN CHARITABLE TRUST</t>
  </si>
  <si>
    <t>Afriland-16</t>
  </si>
  <si>
    <t>Transport</t>
  </si>
  <si>
    <t>Stevens</t>
  </si>
  <si>
    <t>Uni-r</t>
  </si>
  <si>
    <t>i54-r</t>
  </si>
  <si>
    <t>i49-r</t>
  </si>
  <si>
    <t>aim-r</t>
  </si>
  <si>
    <t>aim-1</t>
  </si>
  <si>
    <t>aim-2</t>
  </si>
  <si>
    <t>aim-3</t>
  </si>
  <si>
    <t>aim-4</t>
  </si>
  <si>
    <t>RGS</t>
  </si>
  <si>
    <t>Julia Smith</t>
  </si>
  <si>
    <t>CIDT</t>
  </si>
  <si>
    <t>Travel Subsistence</t>
  </si>
  <si>
    <t xml:space="preserve">Local Transport </t>
  </si>
  <si>
    <t>Aimé</t>
  </si>
  <si>
    <t>Donors 2020</t>
  </si>
  <si>
    <t>January 2020</t>
  </si>
  <si>
    <t>February 2020</t>
  </si>
  <si>
    <t>March 2020</t>
  </si>
  <si>
    <t>April 2020</t>
  </si>
  <si>
    <t>Februray 2020</t>
  </si>
  <si>
    <t>Janyary 2020</t>
  </si>
  <si>
    <t>aim-5</t>
  </si>
  <si>
    <t>aim-6</t>
  </si>
  <si>
    <t>aim-7</t>
  </si>
  <si>
    <t>aim-8</t>
  </si>
  <si>
    <t>aim-9</t>
  </si>
  <si>
    <t>aim-10</t>
  </si>
  <si>
    <t>May 2020</t>
  </si>
  <si>
    <t>ste-r</t>
  </si>
  <si>
    <t>June 2020</t>
  </si>
  <si>
    <t>ProWildlife</t>
  </si>
  <si>
    <t>July 2020</t>
  </si>
  <si>
    <t>August 2020</t>
  </si>
  <si>
    <t>September 2020</t>
  </si>
  <si>
    <t>Louis</t>
  </si>
  <si>
    <t>October 2020</t>
  </si>
  <si>
    <t>November 2020</t>
  </si>
  <si>
    <t>i69</t>
  </si>
  <si>
    <t>i69-r</t>
  </si>
  <si>
    <t>Wildcat</t>
  </si>
  <si>
    <t>Column Labels</t>
  </si>
  <si>
    <t>Row Labels</t>
  </si>
  <si>
    <t>Grand Total</t>
  </si>
  <si>
    <t>DetaiLs</t>
  </si>
  <si>
    <t>ste-1</t>
  </si>
  <si>
    <t>ste-2</t>
  </si>
  <si>
    <t>Team Building</t>
  </si>
  <si>
    <t>The Dutch Gorilla Foundation</t>
  </si>
  <si>
    <t>Axel</t>
  </si>
  <si>
    <t>i54-1</t>
  </si>
  <si>
    <t>Prowildlife</t>
  </si>
  <si>
    <t>The BornFree Foundation</t>
  </si>
  <si>
    <t>aim-11</t>
  </si>
  <si>
    <t>office</t>
  </si>
  <si>
    <t>i19</t>
  </si>
  <si>
    <t>Operations</t>
  </si>
  <si>
    <t>Love-r</t>
  </si>
  <si>
    <t>Love-1</t>
  </si>
  <si>
    <t>i54-2</t>
  </si>
  <si>
    <t>Uni-1</t>
  </si>
  <si>
    <t>Bank Fees</t>
  </si>
  <si>
    <t>Afriland-13</t>
  </si>
  <si>
    <t>Uni-2</t>
  </si>
  <si>
    <t>Rent and Utilities</t>
  </si>
  <si>
    <t>Office Cleaning</t>
  </si>
  <si>
    <t>Uni-3</t>
  </si>
  <si>
    <t>Uni-4</t>
  </si>
  <si>
    <t>Uni-5</t>
  </si>
  <si>
    <t>Uni-6</t>
  </si>
  <si>
    <t>Uni-7</t>
  </si>
  <si>
    <t>Uni-8</t>
  </si>
  <si>
    <t>Employers Tax</t>
  </si>
  <si>
    <t>Auditor</t>
  </si>
  <si>
    <t>No</t>
  </si>
  <si>
    <t>Names</t>
  </si>
  <si>
    <t>Position</t>
  </si>
  <si>
    <t>CNPS Matricule</t>
  </si>
  <si>
    <t>Base Salary</t>
  </si>
  <si>
    <t>Gross Pay</t>
  </si>
  <si>
    <t>IRPP</t>
  </si>
  <si>
    <t>CAC</t>
  </si>
  <si>
    <t>CFC (1%)</t>
  </si>
  <si>
    <t>CRTV</t>
  </si>
  <si>
    <t>TDL</t>
  </si>
  <si>
    <t>Total Employees tax</t>
  </si>
  <si>
    <t xml:space="preserve">CNPS Employees </t>
  </si>
  <si>
    <t>Sanction</t>
  </si>
  <si>
    <t>Balance October 2023</t>
  </si>
  <si>
    <t>Total Afriland  Bank</t>
  </si>
  <si>
    <t>Account Numbers</t>
  </si>
  <si>
    <t xml:space="preserve">FNE </t>
  </si>
  <si>
    <t xml:space="preserve">CFC </t>
  </si>
  <si>
    <t xml:space="preserve">CNPS EMPLOYER </t>
  </si>
  <si>
    <t>Total salary due to staff member (*)</t>
  </si>
  <si>
    <t>Total salaries to be charged Financial Report</t>
  </si>
  <si>
    <t>ARREY Emmanuel Enow</t>
  </si>
  <si>
    <t>Interime Director</t>
  </si>
  <si>
    <t>321-1045181-3</t>
  </si>
  <si>
    <t>10005-00001-03263561051-13</t>
  </si>
  <si>
    <t xml:space="preserve">TAH Eric KABA </t>
  </si>
  <si>
    <t>Deputy Director</t>
  </si>
  <si>
    <t>321-1027386-0</t>
  </si>
  <si>
    <t>10005-00001-04978781051-87</t>
  </si>
  <si>
    <t xml:space="preserve">EGBE Anna ETAKA </t>
  </si>
  <si>
    <t>Media Officer</t>
  </si>
  <si>
    <t xml:space="preserve">321-1027385-2 </t>
  </si>
  <si>
    <t>10005-00001-05004801051-61</t>
  </si>
  <si>
    <t>NYA FOTSEU Frisco Aime</t>
  </si>
  <si>
    <t>Head of Legal Department</t>
  </si>
  <si>
    <t>321-1025510-7</t>
  </si>
  <si>
    <t>10005-00001-04990431051-60</t>
  </si>
  <si>
    <t>EBAMMI EHAWE Loveline</t>
  </si>
  <si>
    <t>Legal advicer</t>
  </si>
  <si>
    <t xml:space="preserve">321-1061817-1 </t>
  </si>
  <si>
    <t>10005-00001-04978381051-03</t>
  </si>
  <si>
    <t>NJUANA ATEM Gilbert</t>
  </si>
  <si>
    <t>Assistant Head of Department Inv</t>
  </si>
  <si>
    <t>327-1033433-2</t>
  </si>
  <si>
    <t xml:space="preserve">10005-00001-05004771051-45 </t>
  </si>
  <si>
    <t>BI UNICE Chene</t>
  </si>
  <si>
    <t>Administrative Assistant</t>
  </si>
  <si>
    <t xml:space="preserve">321-1061806-4 </t>
  </si>
  <si>
    <t>10005-00001-04990401051-44</t>
  </si>
  <si>
    <t>ANIA NKAM Serge Boris</t>
  </si>
  <si>
    <t xml:space="preserve">Head of investigation </t>
  </si>
  <si>
    <t>321-1056729-5</t>
  </si>
  <si>
    <t>MEKANA ENGAMA Rufin Francky</t>
  </si>
  <si>
    <t>Investigator</t>
  </si>
  <si>
    <t>327-10-60331-4</t>
  </si>
  <si>
    <t>10005-00001-06116831051-21</t>
  </si>
  <si>
    <t>Nembot Miyo Herold Stevens</t>
  </si>
  <si>
    <t>327-1054017-7</t>
  </si>
  <si>
    <t>10005-00001-07098661051-90</t>
  </si>
  <si>
    <t>NOUSSI BAYOKLAG Wilfried</t>
  </si>
  <si>
    <t>321-1081511-6</t>
  </si>
  <si>
    <t>10005-00001-04978411051-19</t>
  </si>
  <si>
    <t>KENGA AKOULBESSA Christophe</t>
  </si>
  <si>
    <t>Internet Investigator</t>
  </si>
  <si>
    <t>356-1051300-0</t>
  </si>
  <si>
    <t>10005-00001-08370651051-02</t>
  </si>
  <si>
    <t>Francios</t>
  </si>
  <si>
    <t>Accountant</t>
  </si>
  <si>
    <t>(*) Loans and sanctions not taken in account</t>
  </si>
  <si>
    <t>Stamp and Signature of The Director</t>
  </si>
  <si>
    <t>cnps</t>
  </si>
  <si>
    <t>taxes</t>
  </si>
  <si>
    <t>management</t>
  </si>
  <si>
    <t>media</t>
  </si>
  <si>
    <t>legal</t>
  </si>
  <si>
    <t>Advance Paid</t>
  </si>
  <si>
    <t>Krobara Nendobe Francios Dacie</t>
  </si>
  <si>
    <t>Asonganyi Rebecca</t>
  </si>
  <si>
    <t>Laura</t>
  </si>
  <si>
    <t>Rebecca</t>
  </si>
  <si>
    <t>Office Materials</t>
  </si>
  <si>
    <t>François</t>
  </si>
  <si>
    <t>Type of Subsistence</t>
  </si>
  <si>
    <t>JANUARY 2024</t>
  </si>
  <si>
    <t>Trust Building</t>
  </si>
  <si>
    <t>Monthly Bank Fees - AFriland 13</t>
  </si>
  <si>
    <t>Afriland-r</t>
  </si>
  <si>
    <t>Monthly Bank Fees - AFriland 16</t>
  </si>
  <si>
    <t xml:space="preserve">Bank transfer </t>
  </si>
  <si>
    <t>arrey-r</t>
  </si>
  <si>
    <t>i46</t>
  </si>
  <si>
    <t>Hired Taxi</t>
  </si>
  <si>
    <t>i54-3</t>
  </si>
  <si>
    <t>i54-4</t>
  </si>
  <si>
    <t>i54-5</t>
  </si>
  <si>
    <t>rebecca</t>
  </si>
  <si>
    <t>MTN Mobile Money</t>
  </si>
  <si>
    <t>Newspaper</t>
  </si>
  <si>
    <t>Yaounde-Ebolowa</t>
  </si>
  <si>
    <t>Reb-r</t>
  </si>
  <si>
    <t>Transfer Fees</t>
  </si>
  <si>
    <t>Fr-r</t>
  </si>
  <si>
    <t>Fr-1</t>
  </si>
  <si>
    <t>Fr-2</t>
  </si>
  <si>
    <t>Fr-3</t>
  </si>
  <si>
    <t>Fr-4</t>
  </si>
  <si>
    <t>Fr-5</t>
  </si>
  <si>
    <t>Fr-6</t>
  </si>
  <si>
    <t>i53</t>
  </si>
  <si>
    <t>eri-1</t>
  </si>
  <si>
    <t>eri-r</t>
  </si>
  <si>
    <t>Love-2</t>
  </si>
  <si>
    <t>Love-3</t>
  </si>
  <si>
    <t>Love-4</t>
  </si>
  <si>
    <t>Love-5</t>
  </si>
  <si>
    <t>Love-6</t>
  </si>
  <si>
    <t>Djoum-Sangmelima</t>
  </si>
  <si>
    <t>i46-r</t>
  </si>
  <si>
    <t>i53-r</t>
  </si>
  <si>
    <t>ann-r</t>
  </si>
  <si>
    <t>ann-1</t>
  </si>
  <si>
    <t>ann-2</t>
  </si>
  <si>
    <t>ann-3</t>
  </si>
  <si>
    <t>ann-4</t>
  </si>
  <si>
    <t>Uni-9</t>
  </si>
  <si>
    <t>Uni-10</t>
  </si>
  <si>
    <t>Yaounde-Douala</t>
  </si>
  <si>
    <t>Sangmelima-Yaounde</t>
  </si>
  <si>
    <t>Douala-Yaounde</t>
  </si>
  <si>
    <t>Monthly Bank Fees - AFriland 07</t>
  </si>
  <si>
    <t>Afriland-07</t>
  </si>
  <si>
    <t>NewsWatch newspaper E</t>
  </si>
  <si>
    <t>News du Camer internet publication F</t>
  </si>
  <si>
    <t>Ste-r</t>
  </si>
  <si>
    <t>ste-3</t>
  </si>
  <si>
    <t xml:space="preserve">Bank Transfer </t>
  </si>
  <si>
    <t>Bonus to the media Officer</t>
  </si>
  <si>
    <t>Bertoua-Yaounde</t>
  </si>
  <si>
    <t>Yaounde-Bertoua</t>
  </si>
  <si>
    <t>9-i49-r</t>
  </si>
  <si>
    <t>Ebolowa-Yaoundé</t>
  </si>
  <si>
    <t>11-i46-r</t>
  </si>
  <si>
    <t>11-i46-9</t>
  </si>
  <si>
    <t>12-i53-r</t>
  </si>
  <si>
    <t>12-i53-9</t>
  </si>
  <si>
    <t>Étiquettes de lignes</t>
  </si>
  <si>
    <t>Étiquettes de colonnes</t>
  </si>
  <si>
    <t>Yaounde - Douala</t>
  </si>
  <si>
    <t>eri-2</t>
  </si>
  <si>
    <t>eri-3</t>
  </si>
  <si>
    <t>Travel Expenses</t>
  </si>
  <si>
    <t>9-i49-7</t>
  </si>
  <si>
    <t>Batouri-Bertoua</t>
  </si>
  <si>
    <t>Ntui-Yaounde</t>
  </si>
  <si>
    <t>12-i53-10</t>
  </si>
  <si>
    <t>12-i53-11</t>
  </si>
  <si>
    <t>Arrey - November Compensation - Bank</t>
  </si>
  <si>
    <t>Arrey - November Compensation - Deduction</t>
  </si>
  <si>
    <t>Eric - November Compensation - Bank</t>
  </si>
  <si>
    <t>Eric - November Compensation - Deduction</t>
  </si>
  <si>
    <t>Eric - November Compensation -Advance</t>
  </si>
  <si>
    <t>Anna - November Compensation - Bank</t>
  </si>
  <si>
    <t>Anna - November Compensation - Deduction</t>
  </si>
  <si>
    <t>Anna- November Compensation -Advance</t>
  </si>
  <si>
    <t>Aime - November Compensation - Bank</t>
  </si>
  <si>
    <t>Aimé - November Compensation - Deduction</t>
  </si>
  <si>
    <t>Loveline - November Compensation - Bank</t>
  </si>
  <si>
    <t>Loveline - November Compensation - Deduction</t>
  </si>
  <si>
    <t>Unice - November Compensation - Bank</t>
  </si>
  <si>
    <t>Unice - November Compensation - Deduction</t>
  </si>
  <si>
    <t>i54 - November  Compensation - Bank</t>
  </si>
  <si>
    <t>i54 - November Compensation - Deduction</t>
  </si>
  <si>
    <t>i49- November Compensation - Bank</t>
  </si>
  <si>
    <t>i49 - November Compensation - Deduction</t>
  </si>
  <si>
    <t>Stevens - November Compensation - Bank</t>
  </si>
  <si>
    <t>Stevens - November Compensation - Deduction</t>
  </si>
  <si>
    <t>i69 - November Compensation - Bank</t>
  </si>
  <si>
    <t>i69 - November Compensation - Deduction</t>
  </si>
  <si>
    <t>Rebecca - November  Compensation - Bank</t>
  </si>
  <si>
    <t>Rebecca - November Compensation - Deduction</t>
  </si>
  <si>
    <t>Francios - November  Compensation - Bank</t>
  </si>
  <si>
    <t>Francios - November Compensation - Deduction</t>
  </si>
  <si>
    <t>TAX - October 2024</t>
  </si>
  <si>
    <t>CNPS - October 2024</t>
  </si>
  <si>
    <t>Phone-1</t>
  </si>
  <si>
    <t>Phone-2</t>
  </si>
  <si>
    <t>Phone-3</t>
  </si>
  <si>
    <t>Phone-4</t>
  </si>
  <si>
    <t>Phone-5</t>
  </si>
  <si>
    <t>Phone-6</t>
  </si>
  <si>
    <t>Phone-7</t>
  </si>
  <si>
    <t>Phone-8</t>
  </si>
  <si>
    <t>Phone-9</t>
  </si>
  <si>
    <t>Phone-10</t>
  </si>
  <si>
    <t>Phone-11</t>
  </si>
  <si>
    <t>Phone-12</t>
  </si>
  <si>
    <t>Phone-13</t>
  </si>
  <si>
    <t>Phone-14</t>
  </si>
  <si>
    <t>Phone-15</t>
  </si>
  <si>
    <t>Phone-16</t>
  </si>
  <si>
    <t>Phone-17</t>
  </si>
  <si>
    <t>Phone-18</t>
  </si>
  <si>
    <t>Phone-19</t>
  </si>
  <si>
    <t>Phone-20</t>
  </si>
  <si>
    <t>Phone-21</t>
  </si>
  <si>
    <t>Phone-22</t>
  </si>
  <si>
    <t>Phone-23</t>
  </si>
  <si>
    <t>Phone-24</t>
  </si>
  <si>
    <t>Phone-25</t>
  </si>
  <si>
    <t>Phone-26</t>
  </si>
  <si>
    <t>Phone-27</t>
  </si>
  <si>
    <t>Phone-28</t>
  </si>
  <si>
    <t>Phone-29</t>
  </si>
  <si>
    <t>Phone-30</t>
  </si>
  <si>
    <t>Phone-31</t>
  </si>
  <si>
    <t>Phone-32</t>
  </si>
  <si>
    <t>Phone-33</t>
  </si>
  <si>
    <t>Phone-34</t>
  </si>
  <si>
    <t>Phone-35</t>
  </si>
  <si>
    <t>Phone-36</t>
  </si>
  <si>
    <t>Phone-37</t>
  </si>
  <si>
    <t>Phone-38</t>
  </si>
  <si>
    <t>Phone-39</t>
  </si>
  <si>
    <t>Phone-40</t>
  </si>
  <si>
    <t>Phone-41</t>
  </si>
  <si>
    <t>Phone-42</t>
  </si>
  <si>
    <t>Phone-43</t>
  </si>
  <si>
    <t>Phone-44</t>
  </si>
  <si>
    <t>Phone-45</t>
  </si>
  <si>
    <t>Phone-46</t>
  </si>
  <si>
    <t>Phone-47</t>
  </si>
  <si>
    <t>Phone-48</t>
  </si>
  <si>
    <t>Phone-49</t>
  </si>
  <si>
    <t>Phone-50</t>
  </si>
  <si>
    <t>Phone-51</t>
  </si>
  <si>
    <t>Phone-52</t>
  </si>
  <si>
    <t>Phone-53</t>
  </si>
  <si>
    <t>Phone-54</t>
  </si>
  <si>
    <t>Phone-55</t>
  </si>
  <si>
    <t>Phone-56</t>
  </si>
  <si>
    <t>Phone-57</t>
  </si>
  <si>
    <t>Phone-58</t>
  </si>
  <si>
    <t>Phone-59</t>
  </si>
  <si>
    <t>Phone-60</t>
  </si>
  <si>
    <t>Phone-61</t>
  </si>
  <si>
    <t>Phone-62</t>
  </si>
  <si>
    <t>Phone-63</t>
  </si>
  <si>
    <t>Phone-64</t>
  </si>
  <si>
    <t>Phone-65</t>
  </si>
  <si>
    <t>Phone-66</t>
  </si>
  <si>
    <t>Phone-67</t>
  </si>
  <si>
    <t>Phone-68</t>
  </si>
  <si>
    <t>Phone-69</t>
  </si>
  <si>
    <t>Phone-70</t>
  </si>
  <si>
    <t>Phone-71</t>
  </si>
  <si>
    <t>Phone-72</t>
  </si>
  <si>
    <t>Phone-73</t>
  </si>
  <si>
    <t>Phone-74</t>
  </si>
  <si>
    <t>Phone-75</t>
  </si>
  <si>
    <t>Phone-76</t>
  </si>
  <si>
    <t>Phone-77</t>
  </si>
  <si>
    <t>Phone-78</t>
  </si>
  <si>
    <t>Phone-79</t>
  </si>
  <si>
    <t>Phone-80</t>
  </si>
  <si>
    <t>Phone-81</t>
  </si>
  <si>
    <t>Phone-82</t>
  </si>
  <si>
    <t>Phone-83</t>
  </si>
  <si>
    <t>Phone-84</t>
  </si>
  <si>
    <t>Phone-85</t>
  </si>
  <si>
    <t>Phone-86</t>
  </si>
  <si>
    <t>Phone-87</t>
  </si>
  <si>
    <t>Phone-88</t>
  </si>
  <si>
    <t>Phone-89</t>
  </si>
  <si>
    <t>Phone-90</t>
  </si>
  <si>
    <t>Phone-91</t>
  </si>
  <si>
    <t>Phone-92</t>
  </si>
  <si>
    <t>Phone-93</t>
  </si>
  <si>
    <t>Phone-94</t>
  </si>
  <si>
    <t>Phone-95</t>
  </si>
  <si>
    <t>Phone-96</t>
  </si>
  <si>
    <t>Phone-97</t>
  </si>
  <si>
    <t>Phone-98</t>
  </si>
  <si>
    <t>Phone-99</t>
  </si>
  <si>
    <t>Phone-100</t>
  </si>
  <si>
    <t>Phone-101</t>
  </si>
  <si>
    <t>Phone-102</t>
  </si>
  <si>
    <t>Phone-103</t>
  </si>
  <si>
    <t>Phone-104</t>
  </si>
  <si>
    <t>Phone-105</t>
  </si>
  <si>
    <t>Phone-106</t>
  </si>
  <si>
    <t>Phone-107</t>
  </si>
  <si>
    <t>Phone-108</t>
  </si>
  <si>
    <t>Phone-109</t>
  </si>
  <si>
    <t>Phone-110</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</si>
  <si>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</si>
  <si>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</si>
  <si>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</si>
  <si>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</si>
  <si>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</si>
  <si>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</si>
  <si>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</si>
  <si>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</si>
  <si>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</si>
  <si>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</si>
  <si>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</si>
  <si>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</si>
  <si>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</si>
  <si>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</si>
  <si>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</si>
  <si>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</si>
  <si>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Phone-127</t>
  </si>
  <si>
    <t>Phone-128</t>
  </si>
  <si>
    <t>Phone-129</t>
  </si>
  <si>
    <t>Phone-130</t>
  </si>
  <si>
    <t>Phone-131</t>
  </si>
  <si>
    <t>Phone-132</t>
  </si>
  <si>
    <t>Phone-133</t>
  </si>
  <si>
    <t>Phone-134</t>
  </si>
  <si>
    <t>Phone-135</t>
  </si>
  <si>
    <t>Phone-136</t>
  </si>
  <si>
    <t>Phone-137</t>
  </si>
  <si>
    <t>Phone-138</t>
  </si>
  <si>
    <t>Phone-139</t>
  </si>
  <si>
    <t>Phone-140</t>
  </si>
  <si>
    <t>Phone-141</t>
  </si>
  <si>
    <t>Phone-142</t>
  </si>
  <si>
    <t>Phone-143</t>
  </si>
  <si>
    <t>Phone-144</t>
  </si>
  <si>
    <t>Phone-145</t>
  </si>
  <si>
    <t>Phone-146</t>
  </si>
  <si>
    <t>Phone-147</t>
  </si>
  <si>
    <t>Phone-148</t>
  </si>
  <si>
    <t>Phone-149</t>
  </si>
  <si>
    <t>Phone-150</t>
  </si>
  <si>
    <t>Phone-151</t>
  </si>
  <si>
    <t>Phone-152</t>
  </si>
  <si>
    <t>Phone-153</t>
  </si>
  <si>
    <t>Phone-154</t>
  </si>
  <si>
    <t>Phone-155</t>
  </si>
  <si>
    <t>Phone-156</t>
  </si>
  <si>
    <t>Phone-157</t>
  </si>
  <si>
    <t>Phone-158</t>
  </si>
  <si>
    <t>Phone-159</t>
  </si>
  <si>
    <t>Phone-160</t>
  </si>
  <si>
    <t>Phone-161</t>
  </si>
  <si>
    <t>Phone-162</t>
  </si>
  <si>
    <t>Phone-163</t>
  </si>
  <si>
    <t>Phone-164</t>
  </si>
  <si>
    <t>Phone-165</t>
  </si>
  <si>
    <t>Phone-166</t>
  </si>
  <si>
    <t>Phone-167</t>
  </si>
  <si>
    <t>Phone-168</t>
  </si>
  <si>
    <t>Phone-169</t>
  </si>
  <si>
    <t>Phone-170</t>
  </si>
  <si>
    <t>Phone-171</t>
  </si>
  <si>
    <t>Phone-172</t>
  </si>
  <si>
    <t>Phone-173</t>
  </si>
  <si>
    <t>Phone-174</t>
  </si>
  <si>
    <t>Phone-175</t>
  </si>
  <si>
    <t>Phone-176</t>
  </si>
  <si>
    <t>Phone-177</t>
  </si>
  <si>
    <t>Phone-178</t>
  </si>
  <si>
    <t>Phone-179</t>
  </si>
  <si>
    <t>Phone-180</t>
  </si>
  <si>
    <t>Phone-181</t>
  </si>
  <si>
    <t>Phone-182</t>
  </si>
  <si>
    <t>Phone-183</t>
  </si>
  <si>
    <t>Phone-184</t>
  </si>
  <si>
    <t>Phone-185</t>
  </si>
  <si>
    <t>Phone-186</t>
  </si>
  <si>
    <t>Phone-187</t>
  </si>
  <si>
    <t>Phone-188</t>
  </si>
  <si>
    <t>Phone-189</t>
  </si>
  <si>
    <t>Phone-190</t>
  </si>
  <si>
    <t>Phone-191</t>
  </si>
  <si>
    <t>Phone-192</t>
  </si>
  <si>
    <t>Phone-193</t>
  </si>
  <si>
    <t>Phone-194</t>
  </si>
  <si>
    <t>Phone-195</t>
  </si>
  <si>
    <t>Phone-196</t>
  </si>
  <si>
    <t>Phone-197</t>
  </si>
  <si>
    <t>Phone-198</t>
  </si>
  <si>
    <t>Phone-199</t>
  </si>
  <si>
    <t>Phone-200</t>
  </si>
  <si>
    <t>Phone-201</t>
  </si>
  <si>
    <t>Phone-202</t>
  </si>
  <si>
    <t>Phone-203</t>
  </si>
  <si>
    <t>Phone-204</t>
  </si>
  <si>
    <t>Phone-205</t>
  </si>
  <si>
    <t>Phone-206</t>
  </si>
  <si>
    <t>Phone-207</t>
  </si>
  <si>
    <t>Phone-208</t>
  </si>
  <si>
    <t>Phone-209</t>
  </si>
  <si>
    <t>Phone-210</t>
  </si>
  <si>
    <t>Phone-211</t>
  </si>
  <si>
    <t>Phone-212</t>
  </si>
  <si>
    <t>Phone-213</t>
  </si>
  <si>
    <t>Phone-214</t>
  </si>
  <si>
    <t>Phone-215</t>
  </si>
  <si>
    <t>Phone-216</t>
  </si>
  <si>
    <t>Phone-217</t>
  </si>
  <si>
    <t>Phone-218</t>
  </si>
  <si>
    <t>Phone-219</t>
  </si>
  <si>
    <t>Phone-220</t>
  </si>
  <si>
    <t>Phone-221</t>
  </si>
  <si>
    <t>Phone-222</t>
  </si>
  <si>
    <t>Phone-223</t>
  </si>
  <si>
    <t>Phone-224</t>
  </si>
  <si>
    <t>Phone-225</t>
  </si>
  <si>
    <t>Phone-226</t>
  </si>
  <si>
    <t>Phone-227</t>
  </si>
  <si>
    <t>Phone-228</t>
  </si>
  <si>
    <t>Phone-229</t>
  </si>
  <si>
    <t>Phone-230</t>
  </si>
  <si>
    <t>Phone-231</t>
  </si>
  <si>
    <t>Phone-232</t>
  </si>
  <si>
    <t>Phone-233</t>
  </si>
  <si>
    <t>Phone-234</t>
  </si>
  <si>
    <t>Phone-235</t>
  </si>
  <si>
    <t>Phone-236</t>
  </si>
  <si>
    <t>Phone-237</t>
  </si>
  <si>
    <t>Phone-238</t>
  </si>
  <si>
    <t>Phone-239</t>
  </si>
  <si>
    <t>Phone-240</t>
  </si>
  <si>
    <t>Phone-241</t>
  </si>
  <si>
    <t>Phone-242</t>
  </si>
  <si>
    <t>Phone-243</t>
  </si>
  <si>
    <t>Phone-244</t>
  </si>
  <si>
    <t>Phone-245</t>
  </si>
  <si>
    <t>Phone-246</t>
  </si>
  <si>
    <t>Phone-247</t>
  </si>
  <si>
    <t>Phone-248</t>
  </si>
  <si>
    <t>Phone-249</t>
  </si>
  <si>
    <t>Phone-250</t>
  </si>
  <si>
    <t>Phone-251</t>
  </si>
  <si>
    <t>Phone-252</t>
  </si>
  <si>
    <t>Phone-253</t>
  </si>
  <si>
    <t>Phone-254</t>
  </si>
  <si>
    <t>Phone-255</t>
  </si>
  <si>
    <t>Phone-256</t>
  </si>
  <si>
    <t>Phone-257</t>
  </si>
  <si>
    <t>Phone-258</t>
  </si>
  <si>
    <t>Phone-259</t>
  </si>
  <si>
    <t>Phone-260</t>
  </si>
  <si>
    <t>Phone-261</t>
  </si>
  <si>
    <t>Phone-262</t>
  </si>
  <si>
    <t>Phone-263</t>
  </si>
  <si>
    <t>Phone-264</t>
  </si>
  <si>
    <t>Phone-265</t>
  </si>
  <si>
    <t>Phone-266</t>
  </si>
  <si>
    <t>Phone-267</t>
  </si>
  <si>
    <t>Phone-268</t>
  </si>
  <si>
    <t>Phone-269</t>
  </si>
  <si>
    <t>Phone-270</t>
  </si>
  <si>
    <t>Phone-271</t>
  </si>
  <si>
    <t>Phone-272</t>
  </si>
  <si>
    <t>Phone-273</t>
  </si>
  <si>
    <t>Phone-274</t>
  </si>
  <si>
    <t>Phone-275</t>
  </si>
  <si>
    <t>Phone-276</t>
  </si>
  <si>
    <t>Phone-277</t>
  </si>
  <si>
    <t>Phone-278</t>
  </si>
  <si>
    <t>Phone-279</t>
  </si>
  <si>
    <t>Phone-280</t>
  </si>
  <si>
    <t>Phone-281</t>
  </si>
  <si>
    <t>Phone-282</t>
  </si>
  <si>
    <t>Phone-283</t>
  </si>
  <si>
    <t>Phone-284</t>
  </si>
  <si>
    <t>Phone-285</t>
  </si>
  <si>
    <t>Phone-286</t>
  </si>
  <si>
    <t>Phone-287</t>
  </si>
  <si>
    <t>Phone-288</t>
  </si>
  <si>
    <t>Phone-289</t>
  </si>
  <si>
    <t>Phone-290</t>
  </si>
  <si>
    <t>Phone-291</t>
  </si>
  <si>
    <t>Phone-292</t>
  </si>
  <si>
    <t>Phone-293</t>
  </si>
  <si>
    <t>Phone-294</t>
  </si>
  <si>
    <t>Phone-295</t>
  </si>
  <si>
    <t>Phone-296</t>
  </si>
  <si>
    <t>Phone Repairs</t>
  </si>
  <si>
    <t>arrey-1</t>
  </si>
  <si>
    <t>arrey-2</t>
  </si>
  <si>
    <t>arrey-3</t>
  </si>
  <si>
    <t>Airport Taxi</t>
  </si>
  <si>
    <t>Passport size photo</t>
  </si>
  <si>
    <t>Travel Insurance</t>
  </si>
  <si>
    <t>Visa fee</t>
  </si>
  <si>
    <t xml:space="preserve">LAGA meeting </t>
  </si>
  <si>
    <t>Alwihda info internet publication F</t>
  </si>
  <si>
    <t>Douala - Yaounde</t>
  </si>
  <si>
    <t>ann-5</t>
  </si>
  <si>
    <t>ann-6</t>
  </si>
  <si>
    <t>ann-7</t>
  </si>
  <si>
    <t>ann-8</t>
  </si>
  <si>
    <t>ann-9</t>
  </si>
  <si>
    <t>ann-10</t>
  </si>
  <si>
    <t>Sangmelima-Djoum</t>
  </si>
  <si>
    <t>X 1 MINFOF</t>
  </si>
  <si>
    <t>aim-12</t>
  </si>
  <si>
    <t>X 1 Police</t>
  </si>
  <si>
    <t>aim-13</t>
  </si>
  <si>
    <t>aim-14</t>
  </si>
  <si>
    <t>aim-15</t>
  </si>
  <si>
    <t>aim-16</t>
  </si>
  <si>
    <t>aim-17</t>
  </si>
  <si>
    <t>aim-18</t>
  </si>
  <si>
    <t>aim-19</t>
  </si>
  <si>
    <t>aim-20</t>
  </si>
  <si>
    <t>X 28 Printing</t>
  </si>
  <si>
    <t>aim-21</t>
  </si>
  <si>
    <t>X 168 Photocopies</t>
  </si>
  <si>
    <t>X 4 Photos</t>
  </si>
  <si>
    <t>Yaounde Operation Bonus</t>
  </si>
  <si>
    <t>aim-22</t>
  </si>
  <si>
    <t>aim-23</t>
  </si>
  <si>
    <t>Ink</t>
  </si>
  <si>
    <t>x45 Toilet Tissues</t>
  </si>
  <si>
    <t>x 15 Paper Naps</t>
  </si>
  <si>
    <t xml:space="preserve">x6 Air freshers </t>
  </si>
  <si>
    <t>x 1 Lock</t>
  </si>
  <si>
    <t>Hr-Eneo,10</t>
  </si>
  <si>
    <t>Hr-Snec,10</t>
  </si>
  <si>
    <t>Hr-Camtel 10</t>
  </si>
  <si>
    <t>1 Packet of pen</t>
  </si>
  <si>
    <t>x 5 Rims of papers</t>
  </si>
  <si>
    <t>Uni-11</t>
  </si>
  <si>
    <t>Uni-12</t>
  </si>
  <si>
    <t>Uni-13</t>
  </si>
  <si>
    <t>2 packet of sugar</t>
  </si>
  <si>
    <t>Reb-1</t>
  </si>
  <si>
    <t>ste-4</t>
  </si>
  <si>
    <t>ste-5</t>
  </si>
  <si>
    <t>Drinks with Informants</t>
  </si>
  <si>
    <t xml:space="preserve">Hire bike </t>
  </si>
  <si>
    <t xml:space="preserve">Buying of electronic scale </t>
  </si>
  <si>
    <t>Equipment</t>
  </si>
  <si>
    <t xml:space="preserve">Informant fees </t>
  </si>
  <si>
    <t>4-i49-1</t>
  </si>
  <si>
    <t>4-i49-r</t>
  </si>
  <si>
    <t>4-i49-2</t>
  </si>
  <si>
    <t>Sangmelima-mvanbison</t>
  </si>
  <si>
    <t>Mvanbisson-sangmelima</t>
  </si>
  <si>
    <t>4-i49-3</t>
  </si>
  <si>
    <t>8-i49-4</t>
  </si>
  <si>
    <t>9-i49-5</t>
  </si>
  <si>
    <t>9-i49-6</t>
  </si>
  <si>
    <t>10-i49-8</t>
  </si>
  <si>
    <t>Bertoua-batouri</t>
  </si>
  <si>
    <t>10-i49-9</t>
  </si>
  <si>
    <t>10-i49-r</t>
  </si>
  <si>
    <t>10-i49-10</t>
  </si>
  <si>
    <t>10-i49-11</t>
  </si>
  <si>
    <t>10-i49-12</t>
  </si>
  <si>
    <t>i49-13</t>
  </si>
  <si>
    <t>i49-14</t>
  </si>
  <si>
    <t>1-i69-1</t>
  </si>
  <si>
    <t>1-i69-r</t>
  </si>
  <si>
    <t>1-i69-2</t>
  </si>
  <si>
    <t>1-i69-3</t>
  </si>
  <si>
    <t>7-i69-4</t>
  </si>
  <si>
    <t>7-i69-r</t>
  </si>
  <si>
    <t>7-i69-5</t>
  </si>
  <si>
    <t>7-i69-6</t>
  </si>
  <si>
    <t>13-i69-7</t>
  </si>
  <si>
    <t>13-i69-r</t>
  </si>
  <si>
    <t>13-i69-8</t>
  </si>
  <si>
    <t>13-i659-r</t>
  </si>
  <si>
    <t>13-i69-9</t>
  </si>
  <si>
    <t>i69-10</t>
  </si>
  <si>
    <t>i69-11</t>
  </si>
  <si>
    <t>Messok-Abongmbang-Messok</t>
  </si>
  <si>
    <t>Fr-7</t>
  </si>
  <si>
    <t>Fr-8</t>
  </si>
  <si>
    <t>Fr-9</t>
  </si>
  <si>
    <t>Fr-10</t>
  </si>
  <si>
    <t>Fr-11</t>
  </si>
  <si>
    <t>Fr-12</t>
  </si>
  <si>
    <t>Fr-13</t>
  </si>
  <si>
    <t>Fr-14</t>
  </si>
  <si>
    <t>Fr-15</t>
  </si>
  <si>
    <t xml:space="preserve">Transport </t>
  </si>
  <si>
    <t>2-i46-r</t>
  </si>
  <si>
    <t>Yaounde - Bertoua</t>
  </si>
  <si>
    <t>2-i46-1</t>
  </si>
  <si>
    <t>2-i46-2</t>
  </si>
  <si>
    <t>Bertoua - Dongo</t>
  </si>
  <si>
    <t xml:space="preserve">Dongo - Bertoua </t>
  </si>
  <si>
    <t>2-i46-3</t>
  </si>
  <si>
    <t>6-i46-r</t>
  </si>
  <si>
    <t>Yaounde - Ebolowa</t>
  </si>
  <si>
    <t>6-i46-4</t>
  </si>
  <si>
    <t>6-i46-5</t>
  </si>
  <si>
    <t>6-i46-6</t>
  </si>
  <si>
    <t>11-i46-7</t>
  </si>
  <si>
    <t>11-i46-8</t>
  </si>
  <si>
    <t>3-i53-1</t>
  </si>
  <si>
    <t>Bertoua-Belabo</t>
  </si>
  <si>
    <t>3-i53-2</t>
  </si>
  <si>
    <t>3-i53-r</t>
  </si>
  <si>
    <t>3-i53-3</t>
  </si>
  <si>
    <t>Belabo-Bertoua</t>
  </si>
  <si>
    <t>3-i53-4</t>
  </si>
  <si>
    <t>3-i53-5</t>
  </si>
  <si>
    <t>-i53-r</t>
  </si>
  <si>
    <t>Yaounde-Ngaoundere</t>
  </si>
  <si>
    <t>5-i53-6</t>
  </si>
  <si>
    <t>5-i53-r</t>
  </si>
  <si>
    <t>5-i53-7</t>
  </si>
  <si>
    <t>Ngaoundere-Yaounde</t>
  </si>
  <si>
    <t>5-i53-8</t>
  </si>
  <si>
    <t>batouri-Bertoua</t>
  </si>
  <si>
    <t>Yaounde-Sangmelima</t>
  </si>
  <si>
    <t>Ntui -Yaounde</t>
  </si>
  <si>
    <t>Yaounde-Ntui</t>
  </si>
  <si>
    <t>Yaounde-sangmelima</t>
  </si>
  <si>
    <t>Yaounde-Abong-Mbang</t>
  </si>
  <si>
    <t>Abong-Mbang-Yaounde</t>
  </si>
  <si>
    <t>Ebolowa-Yaounde</t>
  </si>
  <si>
    <t>Yaounde-Sangmélima</t>
  </si>
  <si>
    <t>Sangmélima-Yaounde</t>
  </si>
  <si>
    <t>Yaounde-Akonolinga</t>
  </si>
  <si>
    <t>Akonolinga-Yaounde</t>
  </si>
  <si>
    <t>Bertoua - Yaounde</t>
  </si>
  <si>
    <t>Ebolowa - Yaounde</t>
  </si>
  <si>
    <t>Loding</t>
  </si>
  <si>
    <t>Hire Taxi</t>
  </si>
  <si>
    <t>Yaounde-eseka</t>
  </si>
  <si>
    <t>eseka-Yaounde</t>
  </si>
  <si>
    <t xml:space="preserve">Yaounde Operations Bonus </t>
  </si>
  <si>
    <t>Yaoundé Operations Bonus</t>
  </si>
  <si>
    <t>Yaounde Operationss Bonus</t>
  </si>
  <si>
    <t>Rufford Foundation</t>
  </si>
  <si>
    <t>Electricity Bill October</t>
  </si>
  <si>
    <t>Water Bill up stairs October</t>
  </si>
  <si>
    <t>Water Bill down stairs October</t>
  </si>
  <si>
    <t>Drinks with informants</t>
  </si>
  <si>
    <t>Drinks with informant</t>
  </si>
  <si>
    <t>Internet bill for the office for the month of October</t>
  </si>
  <si>
    <t>Internet</t>
  </si>
  <si>
    <t>Lawyers Service fees</t>
  </si>
  <si>
    <t>Lawyer fees</t>
  </si>
  <si>
    <t>(Tous)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</si>
</sst>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00\ _€_-;\-* #,##0.00\ _€_-;_-* &quot;-&quot;??\ _€_-;_-@_-"/>
    <numFmt numFmtId="165" formatCode="_(* #,##0.00_);_(* \(#,##0.00\);_(* &quot;-&quot;??_);_(@_)"/>
    <numFmt numFmtId="166" formatCode="[$-409]mmmmm;@"/>
    <numFmt numFmtId="167" formatCode="#,##0;[Red]#,##0"/>
    <numFmt numFmtId="168" formatCode="d/m/yyyy"/>
    <numFmt numFmtId="169" formatCode="&quot;$&quot;#,##0"/>
    <numFmt numFmtId="170" formatCode="_-* #,##0\ _F_-;\-* #,##0\ _F_-;_-* &quot;-&quot;??\ _F_-;_-@_-"/>
    <numFmt numFmtId="171" formatCode="0.0000"/>
    <numFmt numFmtId="172" formatCode="dd/mm/yy;@"/>
    <numFmt numFmtId="173" formatCode="#,##0.0"/>
    <numFmt numFmtId="174" formatCode="0.000"/>
    <numFmt numFmtId="175" formatCode="#,##0\ _€"/>
    <numFmt numFmtId="176" formatCode="0.0%"/>
    <numFmt numFmtId="177" formatCode="[$-40C]d\ mmmm\ yyyy;@"/>
    <numFmt numFmtId="178" formatCode="#,##0.00_ ;[Red]\-#,##0.00\ "/>
  </numFmts>
  <fonts count="63">
    <font>
      <sz val="12"/>
      <color indexed="8"/>
      <name val="Verdana"/>
    </font>
    <font>
      <sz val="11"/>
      <color theme="1"/>
      <name val="Helvetica"/>
      <family val="2"/>
      <scheme val="minor"/>
    </font>
    <font>
      <sz val="10"/>
      <name val="Arial"/>
      <family val="2"/>
    </font>
    <font>
      <sz val="12"/>
      <color indexed="8"/>
      <name val="Verdana"/>
      <family val="2"/>
    </font>
    <font>
      <sz val="12"/>
      <name val="Times New Roman"/>
      <family val="1"/>
    </font>
    <font>
      <sz val="12"/>
      <color indexed="8"/>
      <name val="Verdana"/>
      <family val="2"/>
    </font>
    <font>
      <sz val="10"/>
      <color indexed="8"/>
      <name val="Times New Roman"/>
      <family val="1"/>
    </font>
    <font>
      <sz val="11"/>
      <color indexed="8"/>
      <name val="Calibri"/>
      <family val="2"/>
    </font>
    <font>
      <sz val="11"/>
      <name val="Calibri"/>
      <family val="2"/>
    </font>
    <font>
      <sz val="10"/>
      <color indexed="8"/>
      <name val="Verdana"/>
      <family val="2"/>
    </font>
    <font>
      <b/>
      <sz val="10"/>
      <color indexed="8"/>
      <name val="Times New Roman"/>
      <family val="1"/>
    </font>
    <font>
      <sz val="8"/>
      <color indexed="8"/>
      <name val="Verdana"/>
      <family val="2"/>
    </font>
    <font>
      <sz val="10"/>
      <name val="Times New Roman"/>
      <family val="1"/>
    </font>
    <font>
      <sz val="10"/>
      <name val="Calibri"/>
      <family val="2"/>
    </font>
    <font>
      <b/>
      <sz val="12"/>
      <color indexed="8"/>
      <name val="Verdana"/>
      <family val="2"/>
    </font>
    <font>
      <b/>
      <sz val="12"/>
      <name val="Verdana"/>
      <family val="2"/>
    </font>
    <font>
      <b/>
      <sz val="9"/>
      <color indexed="81"/>
      <name val="Tahoma"/>
      <family val="2"/>
    </font>
    <font>
      <sz val="9"/>
      <color indexed="81"/>
      <name val="Tahoma"/>
      <family val="2"/>
    </font>
    <font>
      <sz val="12"/>
      <color indexed="8"/>
      <name val="Times New Roman"/>
      <family val="1"/>
    </font>
    <font>
      <sz val="11"/>
      <color indexed="8"/>
      <name val="Times New Roman"/>
      <family val="1"/>
    </font>
    <font>
      <sz val="10"/>
      <name val="Arial"/>
      <family val="2"/>
    </font>
    <font>
      <b/>
      <sz val="10"/>
      <name val="Times New Roman"/>
      <family val="1"/>
    </font>
    <font>
      <sz val="8"/>
      <name val="Verdana"/>
      <family val="2"/>
    </font>
    <font>
      <sz val="10"/>
      <name val="Arial"/>
      <family val="2"/>
    </font>
    <font>
      <sz val="12"/>
      <color indexed="8"/>
      <name val="Verdana"/>
      <family val="2"/>
      <charset val="238"/>
    </font>
    <font>
      <b/>
      <sz val="10"/>
      <color indexed="8"/>
      <name val="Verdana"/>
      <family val="2"/>
    </font>
    <font>
      <sz val="11"/>
      <color theme="1"/>
      <name val="Helvetica"/>
      <family val="2"/>
      <scheme val="minor"/>
    </font>
    <font>
      <sz val="12"/>
      <color rgb="FF000000"/>
      <name val="Verdana1"/>
    </font>
    <font>
      <b/>
      <sz val="12"/>
      <color theme="1"/>
      <name val="Helvetica"/>
      <family val="2"/>
      <scheme val="minor"/>
    </font>
    <font>
      <b/>
      <sz val="12"/>
      <name val="Helvetica"/>
      <family val="2"/>
      <scheme val="minor"/>
    </font>
    <font>
      <b/>
      <sz val="10"/>
      <color rgb="FFFF0000"/>
      <name val="Times New Roman"/>
      <family val="1"/>
    </font>
    <font>
      <b/>
      <sz val="12"/>
      <color theme="1"/>
      <name val="Times New Roman"/>
      <family val="1"/>
    </font>
    <font>
      <sz val="10"/>
      <color rgb="FFFF0000"/>
      <name val="Times New Roman"/>
      <family val="1"/>
    </font>
    <font>
      <sz val="8"/>
      <name val="Verdana"/>
      <family val="2"/>
    </font>
    <font>
      <sz val="10"/>
      <color rgb="FF000000"/>
      <name val="Times New Roman"/>
      <family val="1"/>
    </font>
    <font>
      <b/>
      <sz val="7"/>
      <color indexed="8"/>
      <name val="Verdana"/>
      <family val="2"/>
    </font>
    <font>
      <b/>
      <sz val="7"/>
      <name val="Verdana"/>
      <family val="2"/>
    </font>
    <font>
      <b/>
      <sz val="8"/>
      <color indexed="8"/>
      <name val="Verdana"/>
      <family val="2"/>
    </font>
    <font>
      <b/>
      <sz val="8"/>
      <name val="Verdana"/>
      <family val="2"/>
    </font>
    <font>
      <sz val="7"/>
      <color indexed="8"/>
      <name val="Verdana"/>
      <family val="2"/>
    </font>
    <font>
      <b/>
      <sz val="9"/>
      <name val="Verdana"/>
      <family val="2"/>
    </font>
    <font>
      <sz val="7"/>
      <name val="Verdana"/>
      <family val="2"/>
    </font>
    <font>
      <sz val="12"/>
      <color rgb="FF00B050"/>
      <name val="Verdana"/>
      <family val="2"/>
    </font>
    <font>
      <sz val="12"/>
      <color theme="7" tint="-0.249977111117893"/>
      <name val="Verdana"/>
      <family val="2"/>
    </font>
    <font>
      <sz val="12"/>
      <color rgb="FFFF0000"/>
      <name val="Verdana"/>
      <family val="2"/>
    </font>
    <font>
      <b/>
      <sz val="7"/>
      <color rgb="FFFF0000"/>
      <name val="Verdana"/>
      <family val="2"/>
    </font>
    <font>
      <sz val="7"/>
      <color rgb="FFFF0000"/>
      <name val="Verdana"/>
      <family val="2"/>
    </font>
    <font>
      <sz val="12"/>
      <name val="Calibri"/>
      <family val="2"/>
    </font>
    <font>
      <b/>
      <sz val="12"/>
      <name val="Times New Roman"/>
      <family val="1"/>
    </font>
    <font>
      <sz val="11"/>
      <color rgb="FFFF0000"/>
      <name val="Calibri"/>
      <family val="2"/>
    </font>
    <font>
      <sz val="12"/>
      <color rgb="FFFF0000"/>
      <name val="Times New Roman"/>
      <family val="1"/>
    </font>
    <font>
      <sz val="12"/>
      <color theme="1"/>
      <name val="Times New Roman"/>
      <family val="1"/>
    </font>
    <font>
      <sz val="10"/>
      <color rgb="FF000000"/>
      <name val="Times New Roman"/>
      <family val="1"/>
    </font>
    <font>
      <sz val="11"/>
      <color theme="1"/>
      <name val="Calibri"/>
      <family val="2"/>
    </font>
    <font>
      <sz val="12"/>
      <color indexed="8"/>
      <name val="Times New Roman"/>
      <family val="1"/>
      <charset val="238"/>
    </font>
    <font>
      <sz val="12"/>
      <name val="Times New Roman"/>
      <family val="1"/>
      <charset val="238"/>
    </font>
    <font>
      <sz val="10"/>
      <color indexed="8"/>
      <name val="Times New Roman"/>
      <family val="1"/>
      <charset val="238"/>
    </font>
    <font>
      <sz val="12"/>
      <color rgb="FFFF0000"/>
      <name val="Times New Roman"/>
      <family val="1"/>
      <charset val="238"/>
    </font>
    <font>
      <sz val="12"/>
      <color theme="1"/>
      <name val="Times New Roman"/>
      <family val="1"/>
      <charset val="238"/>
    </font>
    <font>
      <sz val="10"/>
      <color theme="1"/>
      <name val="Times New Roman"/>
      <family val="1"/>
      <charset val="238"/>
    </font>
    <font>
      <sz val="9"/>
      <color indexed="8"/>
      <name val="Verdana"/>
      <family val="2"/>
    </font>
    <font>
      <sz val="10"/>
      <color indexed="8"/>
      <name val="Verdana"/>
    </font>
    <font>
      <sz val="9"/>
      <color indexed="8"/>
      <name val="Verdana"/>
    </font>
  </fonts>
  <fills count="14">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
      <patternFill patternType="solid">
        <fgColor theme="5" tint="0.39997558519241921"/>
        <bgColor indexed="64"/>
      </patternFill>
    </fill>
  </fills>
  <borders count="2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11"/>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65"/>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style="thin">
        <color rgb="FFABABAB"/>
      </right>
      <top style="thin">
        <color indexed="65"/>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s>
  <cellStyleXfs count="46">
    <xf numFmtId="0" fontId="0" fillId="0" borderId="0" applyNumberFormat="0" applyFill="0" applyBorder="0" applyProtection="0">
      <alignment vertical="top" wrapText="1"/>
    </xf>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0" fontId="27" fillId="0" borderId="0" applyNumberFormat="0" applyBorder="0" applyProtection="0">
      <alignment vertical="top" wrapText="1"/>
    </xf>
    <xf numFmtId="0" fontId="7" fillId="0" borderId="0"/>
    <xf numFmtId="164" fontId="5"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0" fontId="2" fillId="0" borderId="0"/>
    <xf numFmtId="0" fontId="26" fillId="0" borderId="0"/>
    <xf numFmtId="0" fontId="23" fillId="0" borderId="0"/>
    <xf numFmtId="0" fontId="2" fillId="0" borderId="0"/>
    <xf numFmtId="0" fontId="2" fillId="0" borderId="0"/>
    <xf numFmtId="0" fontId="26" fillId="0" borderId="0"/>
    <xf numFmtId="0" fontId="26" fillId="0" borderId="0"/>
    <xf numFmtId="0" fontId="26" fillId="0" borderId="0"/>
    <xf numFmtId="0" fontId="3" fillId="0" borderId="0" applyNumberFormat="0" applyFill="0" applyBorder="0" applyProtection="0">
      <alignment vertical="top" wrapText="1"/>
    </xf>
    <xf numFmtId="0" fontId="26" fillId="0" borderId="0"/>
    <xf numFmtId="0" fontId="2" fillId="0" borderId="0"/>
    <xf numFmtId="0" fontId="3" fillId="0" borderId="0" applyNumberFormat="0" applyFill="0" applyBorder="0" applyProtection="0">
      <alignment vertical="top" wrapText="1"/>
    </xf>
    <xf numFmtId="0" fontId="2" fillId="0" borderId="0"/>
    <xf numFmtId="0" fontId="2" fillId="0" borderId="0"/>
    <xf numFmtId="0" fontId="20" fillId="0" borderId="0"/>
    <xf numFmtId="0" fontId="26" fillId="0" borderId="0"/>
    <xf numFmtId="0" fontId="2" fillId="0" borderId="0"/>
    <xf numFmtId="0" fontId="26" fillId="0" borderId="0"/>
    <xf numFmtId="0" fontId="2" fillId="0" borderId="0"/>
    <xf numFmtId="0" fontId="24" fillId="0" borderId="0" applyNumberFormat="0" applyFill="0" applyBorder="0" applyProtection="0">
      <alignment vertical="top" wrapText="1"/>
    </xf>
    <xf numFmtId="9" fontId="3" fillId="0" borderId="0" applyFont="0" applyFill="0" applyBorder="0" applyAlignment="0" applyProtection="0"/>
    <xf numFmtId="164" fontId="3" fillId="0" borderId="0" applyFont="0" applyFill="0" applyBorder="0" applyAlignment="0" applyProtection="0"/>
    <xf numFmtId="0" fontId="2" fillId="0" borderId="0"/>
    <xf numFmtId="0" fontId="34"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52" fillId="0" borderId="0"/>
  </cellStyleXfs>
  <cellXfs count="387">
    <xf numFmtId="0" fontId="0" fillId="0" borderId="0" xfId="0">
      <alignment vertical="top" wrapText="1"/>
    </xf>
    <xf numFmtId="0" fontId="9" fillId="0" borderId="0" xfId="0" applyFont="1">
      <alignment vertical="top" wrapText="1"/>
    </xf>
    <xf numFmtId="0" fontId="11" fillId="0" borderId="0" xfId="0" applyFont="1">
      <alignment vertical="top" wrapText="1"/>
    </xf>
    <xf numFmtId="3" fontId="11" fillId="0" borderId="0" xfId="0" applyNumberFormat="1" applyFont="1">
      <alignment vertical="top" wrapText="1"/>
    </xf>
    <xf numFmtId="0" fontId="0" fillId="0" borderId="0" xfId="0" applyAlignment="1"/>
    <xf numFmtId="3" fontId="6" fillId="0" borderId="0" xfId="0" applyNumberFormat="1" applyFont="1">
      <alignment vertical="top" wrapText="1"/>
    </xf>
    <xf numFmtId="0" fontId="0" fillId="0" borderId="0" xfId="0" applyBorder="1">
      <alignment vertical="top" wrapText="1"/>
    </xf>
    <xf numFmtId="2" fontId="11" fillId="0" borderId="0" xfId="0" applyNumberFormat="1" applyFont="1">
      <alignment vertical="top" wrapText="1"/>
    </xf>
    <xf numFmtId="0" fontId="0" fillId="0" borderId="0" xfId="0" applyFill="1" applyAlignment="1"/>
    <xf numFmtId="171" fontId="11" fillId="0" borderId="0" xfId="0" applyNumberFormat="1" applyFont="1">
      <alignment vertical="top" wrapText="1"/>
    </xf>
    <xf numFmtId="3" fontId="9" fillId="0" borderId="0" xfId="0" applyNumberFormat="1" applyFont="1">
      <alignment vertical="top" wrapText="1"/>
    </xf>
    <xf numFmtId="49" fontId="6" fillId="0" borderId="2" xfId="0" applyNumberFormat="1" applyFont="1" applyBorder="1">
      <alignment vertical="top" wrapText="1"/>
    </xf>
    <xf numFmtId="3" fontId="6" fillId="0" borderId="2" xfId="0" applyNumberFormat="1" applyFont="1" applyBorder="1">
      <alignment vertical="top" wrapText="1"/>
    </xf>
    <xf numFmtId="3" fontId="6" fillId="0" borderId="2" xfId="0" applyNumberFormat="1" applyFont="1" applyBorder="1" applyAlignment="1">
      <alignment vertical="center" wrapText="1"/>
    </xf>
    <xf numFmtId="167" fontId="6" fillId="0" borderId="2" xfId="0" applyNumberFormat="1" applyFont="1" applyBorder="1">
      <alignment vertical="top" wrapText="1"/>
    </xf>
    <xf numFmtId="3" fontId="12" fillId="0" borderId="2" xfId="0" applyNumberFormat="1" applyFont="1" applyBorder="1">
      <alignment vertical="top" wrapText="1"/>
    </xf>
    <xf numFmtId="3" fontId="12" fillId="0" borderId="2" xfId="0" applyNumberFormat="1" applyFont="1" applyBorder="1" applyAlignment="1">
      <alignment vertical="center" wrapText="1"/>
    </xf>
    <xf numFmtId="3" fontId="10" fillId="4" borderId="2" xfId="0" applyNumberFormat="1" applyFont="1" applyFill="1" applyBorder="1" applyAlignment="1">
      <alignment vertical="center" wrapText="1"/>
    </xf>
    <xf numFmtId="3" fontId="6" fillId="4" borderId="2" xfId="0" applyNumberFormat="1" applyFont="1" applyFill="1" applyBorder="1" applyAlignment="1">
      <alignment vertical="center" wrapText="1"/>
    </xf>
    <xf numFmtId="169" fontId="6" fillId="4" borderId="2" xfId="0" applyNumberFormat="1" applyFont="1" applyFill="1" applyBorder="1" applyAlignment="1">
      <alignment vertical="center" wrapText="1"/>
    </xf>
    <xf numFmtId="167" fontId="6" fillId="0" borderId="2" xfId="0" applyNumberFormat="1" applyFont="1" applyBorder="1" applyAlignment="1">
      <alignment vertical="center" wrapText="1"/>
    </xf>
    <xf numFmtId="164" fontId="11" fillId="0" borderId="0" xfId="7" applyFont="1" applyAlignment="1">
      <alignment vertical="top" wrapText="1"/>
    </xf>
    <xf numFmtId="166" fontId="10" fillId="2" borderId="2"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3" fontId="10" fillId="3" borderId="2" xfId="0" applyNumberFormat="1" applyFont="1" applyFill="1" applyBorder="1" applyAlignment="1">
      <alignment vertical="center" wrapText="1"/>
    </xf>
    <xf numFmtId="3" fontId="6" fillId="0" borderId="2" xfId="0" applyNumberFormat="1" applyFont="1" applyFill="1" applyBorder="1">
      <alignment vertical="top" wrapText="1"/>
    </xf>
    <xf numFmtId="3" fontId="10" fillId="0" borderId="2" xfId="0" applyNumberFormat="1" applyFont="1" applyFill="1" applyBorder="1" applyAlignment="1">
      <alignment vertical="center" wrapText="1"/>
    </xf>
    <xf numFmtId="3" fontId="6" fillId="0" borderId="2" xfId="0" applyNumberFormat="1" applyFont="1" applyFill="1" applyBorder="1" applyAlignment="1">
      <alignment vertical="center" wrapText="1"/>
    </xf>
    <xf numFmtId="3" fontId="30" fillId="3" borderId="2" xfId="0" applyNumberFormat="1" applyFont="1" applyFill="1" applyBorder="1" applyAlignment="1">
      <alignment vertical="center" wrapText="1"/>
    </xf>
    <xf numFmtId="0" fontId="6" fillId="0" borderId="2" xfId="0" applyFont="1" applyBorder="1">
      <alignment vertical="top" wrapText="1"/>
    </xf>
    <xf numFmtId="0" fontId="4" fillId="5" borderId="2" xfId="0" applyFont="1" applyFill="1" applyBorder="1" applyAlignment="1">
      <alignment horizontal="left" vertical="center"/>
    </xf>
    <xf numFmtId="17" fontId="10" fillId="0" borderId="2" xfId="0" applyNumberFormat="1" applyFont="1" applyFill="1" applyBorder="1" applyAlignment="1">
      <alignment horizontal="left" vertical="center" wrapText="1"/>
    </xf>
    <xf numFmtId="0" fontId="13" fillId="0" borderId="2" xfId="0" applyFont="1" applyFill="1" applyBorder="1" applyAlignment="1">
      <alignment horizontal="left" vertical="top" wrapText="1"/>
    </xf>
    <xf numFmtId="4" fontId="11" fillId="0" borderId="0" xfId="0" applyNumberFormat="1" applyFont="1">
      <alignment vertical="top" wrapText="1"/>
    </xf>
    <xf numFmtId="1" fontId="18" fillId="0" borderId="2" xfId="0" applyNumberFormat="1" applyFont="1" applyBorder="1" applyAlignment="1">
      <alignment horizontal="left"/>
    </xf>
    <xf numFmtId="49" fontId="4" fillId="0" borderId="2" xfId="0" applyNumberFormat="1" applyFont="1" applyFill="1" applyBorder="1" applyAlignment="1">
      <alignment horizontal="left" vertical="center"/>
    </xf>
    <xf numFmtId="1" fontId="18" fillId="4" borderId="2" xfId="0" applyNumberFormat="1" applyFont="1" applyFill="1" applyBorder="1" applyAlignment="1">
      <alignment horizontal="left" vertical="center"/>
    </xf>
    <xf numFmtId="1" fontId="18" fillId="0" borderId="11" xfId="0" applyNumberFormat="1" applyFont="1" applyBorder="1" applyAlignment="1">
      <alignment horizontal="left"/>
    </xf>
    <xf numFmtId="168" fontId="18" fillId="0" borderId="2" xfId="0" applyNumberFormat="1" applyFont="1" applyFill="1" applyBorder="1">
      <alignment vertical="top" wrapText="1"/>
    </xf>
    <xf numFmtId="49" fontId="4" fillId="4" borderId="11" xfId="0" applyNumberFormat="1" applyFont="1" applyFill="1" applyBorder="1" applyAlignment="1">
      <alignment horizontal="left" vertical="center"/>
    </xf>
    <xf numFmtId="1" fontId="18" fillId="4" borderId="10" xfId="0" applyNumberFormat="1" applyFont="1" applyFill="1" applyBorder="1" applyAlignment="1">
      <alignment horizontal="left" vertical="center"/>
    </xf>
    <xf numFmtId="1" fontId="18" fillId="4" borderId="11" xfId="0" applyNumberFormat="1" applyFont="1" applyFill="1" applyBorder="1" applyAlignment="1">
      <alignment horizontal="left"/>
    </xf>
    <xf numFmtId="1" fontId="18" fillId="0" borderId="11" xfId="0" applyNumberFormat="1" applyFont="1" applyBorder="1" applyAlignment="1">
      <alignment horizontal="left" wrapText="1"/>
    </xf>
    <xf numFmtId="3" fontId="21" fillId="3" borderId="2" xfId="0" applyNumberFormat="1" applyFont="1" applyFill="1" applyBorder="1" applyAlignment="1">
      <alignment vertical="center" wrapText="1"/>
    </xf>
    <xf numFmtId="1" fontId="4" fillId="4" borderId="2" xfId="0" applyNumberFormat="1" applyFont="1" applyFill="1" applyBorder="1" applyAlignment="1">
      <alignment horizontal="left"/>
    </xf>
    <xf numFmtId="49" fontId="4" fillId="4" borderId="2" xfId="0" applyNumberFormat="1" applyFont="1" applyFill="1" applyBorder="1" applyAlignment="1">
      <alignment horizontal="left" vertical="center"/>
    </xf>
    <xf numFmtId="3" fontId="10" fillId="3" borderId="2" xfId="7" applyNumberFormat="1" applyFont="1" applyFill="1" applyBorder="1" applyAlignment="1">
      <alignment vertical="center" wrapText="1"/>
    </xf>
    <xf numFmtId="167" fontId="21" fillId="3" borderId="2" xfId="0" applyNumberFormat="1" applyFont="1" applyFill="1" applyBorder="1" applyAlignment="1">
      <alignment vertical="center" wrapText="1"/>
    </xf>
    <xf numFmtId="173" fontId="21" fillId="3" borderId="2" xfId="0" applyNumberFormat="1" applyFont="1" applyFill="1" applyBorder="1" applyAlignment="1">
      <alignment vertical="center" wrapText="1"/>
    </xf>
    <xf numFmtId="0" fontId="22" fillId="0" borderId="0" xfId="0" applyFont="1">
      <alignment vertical="top" wrapText="1"/>
    </xf>
    <xf numFmtId="3" fontId="32" fillId="0" borderId="2" xfId="0" applyNumberFormat="1" applyFont="1" applyBorder="1">
      <alignment vertical="top" wrapText="1"/>
    </xf>
    <xf numFmtId="1" fontId="4" fillId="4" borderId="11" xfId="0" applyNumberFormat="1" applyFont="1" applyFill="1" applyBorder="1" applyAlignment="1">
      <alignment horizontal="left"/>
    </xf>
    <xf numFmtId="3" fontId="9" fillId="0" borderId="15" xfId="0" applyNumberFormat="1" applyFont="1" applyBorder="1">
      <alignment vertical="top" wrapText="1"/>
    </xf>
    <xf numFmtId="3" fontId="9" fillId="0" borderId="15" xfId="0" applyNumberFormat="1" applyFont="1" applyBorder="1" applyAlignment="1">
      <alignment horizontal="center" vertical="top" wrapText="1"/>
    </xf>
    <xf numFmtId="0" fontId="9" fillId="0" borderId="16" xfId="0" pivotButton="1" applyFont="1" applyBorder="1">
      <alignment vertical="top" wrapText="1"/>
    </xf>
    <xf numFmtId="0" fontId="9" fillId="0" borderId="17" xfId="0" applyFont="1" applyBorder="1">
      <alignment vertical="top" wrapText="1"/>
    </xf>
    <xf numFmtId="0" fontId="9" fillId="0" borderId="18" xfId="0" applyFont="1" applyBorder="1">
      <alignment vertical="top" wrapText="1"/>
    </xf>
    <xf numFmtId="0" fontId="9" fillId="0" borderId="20" xfId="0" applyFont="1" applyBorder="1">
      <alignment vertical="top" wrapText="1"/>
    </xf>
    <xf numFmtId="0" fontId="0" fillId="0" borderId="16" xfId="0" pivotButton="1" applyBorder="1">
      <alignment vertical="top" wrapText="1"/>
    </xf>
    <xf numFmtId="0" fontId="0" fillId="0" borderId="20" xfId="0" applyBorder="1">
      <alignment vertical="top" wrapText="1"/>
    </xf>
    <xf numFmtId="0" fontId="0" fillId="0" borderId="16" xfId="0" applyBorder="1" applyAlignment="1">
      <alignment horizontal="left" vertical="top" wrapText="1"/>
    </xf>
    <xf numFmtId="0" fontId="0" fillId="0" borderId="21" xfId="0" applyBorder="1" applyAlignment="1">
      <alignment horizontal="left" vertical="top" wrapText="1"/>
    </xf>
    <xf numFmtId="0" fontId="0" fillId="0" borderId="23" xfId="0" applyBorder="1" applyAlignment="1">
      <alignment horizontal="left" vertical="top" wrapText="1"/>
    </xf>
    <xf numFmtId="0" fontId="0" fillId="0" borderId="20" xfId="0" applyNumberFormat="1" applyBorder="1">
      <alignment vertical="top" wrapText="1"/>
    </xf>
    <xf numFmtId="0" fontId="0" fillId="0" borderId="25" xfId="0" applyNumberFormat="1" applyBorder="1">
      <alignment vertical="top" wrapText="1"/>
    </xf>
    <xf numFmtId="0" fontId="0" fillId="0" borderId="22" xfId="0" applyNumberFormat="1" applyBorder="1">
      <alignment vertical="top" wrapText="1"/>
    </xf>
    <xf numFmtId="3" fontId="9" fillId="0" borderId="19" xfId="0" applyNumberFormat="1" applyFont="1" applyBorder="1">
      <alignment vertical="top" wrapText="1"/>
    </xf>
    <xf numFmtId="3" fontId="9" fillId="0" borderId="24" xfId="0" applyNumberFormat="1" applyFont="1" applyBorder="1">
      <alignment vertical="top" wrapText="1"/>
    </xf>
    <xf numFmtId="0" fontId="25" fillId="0" borderId="16" xfId="0" applyFont="1" applyBorder="1" applyAlignment="1">
      <alignment horizontal="left" vertical="top" wrapText="1"/>
    </xf>
    <xf numFmtId="0" fontId="25" fillId="0" borderId="21" xfId="0" applyFont="1" applyBorder="1" applyAlignment="1">
      <alignment horizontal="left" vertical="top" wrapText="1"/>
    </xf>
    <xf numFmtId="0" fontId="25" fillId="0" borderId="23" xfId="0" applyFont="1" applyBorder="1" applyAlignment="1">
      <alignment horizontal="left" vertical="top" wrapText="1"/>
    </xf>
    <xf numFmtId="3" fontId="25" fillId="0" borderId="20" xfId="0" applyNumberFormat="1" applyFont="1" applyBorder="1">
      <alignment vertical="top" wrapText="1"/>
    </xf>
    <xf numFmtId="3" fontId="25" fillId="0" borderId="22" xfId="0" applyNumberFormat="1" applyFont="1" applyBorder="1">
      <alignment vertical="top" wrapText="1"/>
    </xf>
    <xf numFmtId="3" fontId="25" fillId="0" borderId="25" xfId="0" applyNumberFormat="1" applyFont="1" applyBorder="1">
      <alignment vertical="top"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3" fontId="9" fillId="0" borderId="16" xfId="0" applyNumberFormat="1" applyFont="1" applyBorder="1" applyAlignment="1">
      <alignment horizontal="center" vertical="top" wrapText="1"/>
    </xf>
    <xf numFmtId="3" fontId="9" fillId="0" borderId="19" xfId="0" applyNumberFormat="1" applyFont="1" applyBorder="1" applyAlignment="1">
      <alignment horizontal="center" vertical="top" wrapText="1"/>
    </xf>
    <xf numFmtId="3" fontId="9" fillId="0" borderId="21" xfId="0" applyNumberFormat="1" applyFont="1" applyBorder="1" applyAlignment="1">
      <alignment horizontal="center" vertical="top" wrapText="1"/>
    </xf>
    <xf numFmtId="3" fontId="9" fillId="0" borderId="23" xfId="0" applyNumberFormat="1" applyFont="1" applyBorder="1" applyAlignment="1">
      <alignment horizontal="center" vertical="top" wrapText="1"/>
    </xf>
    <xf numFmtId="3" fontId="9" fillId="0" borderId="24" xfId="0" applyNumberFormat="1" applyFont="1" applyBorder="1" applyAlignment="1">
      <alignment horizontal="center" vertical="top" wrapText="1"/>
    </xf>
    <xf numFmtId="1" fontId="18" fillId="0" borderId="2" xfId="0" applyNumberFormat="1" applyFont="1" applyBorder="1" applyAlignment="1">
      <alignment horizontal="left" wrapText="1"/>
    </xf>
    <xf numFmtId="1" fontId="18" fillId="0" borderId="10" xfId="0" applyNumberFormat="1" applyFont="1" applyBorder="1" applyAlignment="1">
      <alignment horizontal="left"/>
    </xf>
    <xf numFmtId="1" fontId="18" fillId="4" borderId="10" xfId="0" applyNumberFormat="1" applyFont="1" applyFill="1" applyBorder="1" applyAlignment="1">
      <alignment horizontal="left"/>
    </xf>
    <xf numFmtId="1" fontId="18" fillId="0" borderId="11" xfId="0" applyNumberFormat="1" applyFont="1" applyFill="1" applyBorder="1" applyAlignment="1">
      <alignment horizontal="left"/>
    </xf>
    <xf numFmtId="1" fontId="18" fillId="4" borderId="6" xfId="0" applyNumberFormat="1" applyFont="1" applyFill="1" applyBorder="1" applyAlignment="1">
      <alignment horizontal="left"/>
    </xf>
    <xf numFmtId="1" fontId="18" fillId="0" borderId="11" xfId="0" applyNumberFormat="1" applyFont="1" applyFill="1" applyBorder="1" applyAlignment="1">
      <alignment horizontal="center"/>
    </xf>
    <xf numFmtId="1" fontId="18" fillId="0" borderId="2" xfId="0" applyNumberFormat="1" applyFont="1" applyBorder="1" applyAlignment="1">
      <alignment horizontal="center"/>
    </xf>
    <xf numFmtId="1" fontId="18" fillId="4" borderId="2" xfId="0" applyNumberFormat="1" applyFont="1" applyFill="1" applyBorder="1" applyAlignment="1">
      <alignment horizontal="left"/>
    </xf>
    <xf numFmtId="1" fontId="18" fillId="0" borderId="10" xfId="0" applyNumberFormat="1" applyFont="1" applyFill="1" applyBorder="1" applyAlignment="1">
      <alignment horizontal="left"/>
    </xf>
    <xf numFmtId="0" fontId="7" fillId="4" borderId="0" xfId="0" applyFont="1" applyFill="1" applyAlignment="1">
      <alignment horizontal="center" vertical="top" wrapText="1"/>
    </xf>
    <xf numFmtId="0" fontId="7" fillId="4" borderId="0" xfId="0" applyFont="1" applyFill="1">
      <alignment vertical="top" wrapText="1"/>
    </xf>
    <xf numFmtId="0" fontId="7" fillId="4" borderId="0" xfId="0" applyFont="1" applyFill="1" applyAlignment="1">
      <alignment horizontal="right" vertical="top" wrapText="1"/>
    </xf>
    <xf numFmtId="0" fontId="7" fillId="0" borderId="0" xfId="0" applyFont="1" applyFill="1" applyAlignment="1">
      <alignment horizontal="right" vertical="top" wrapText="1"/>
    </xf>
    <xf numFmtId="1" fontId="4" fillId="4" borderId="10" xfId="0" applyNumberFormat="1" applyFont="1" applyFill="1" applyBorder="1" applyAlignment="1">
      <alignment horizontal="left"/>
    </xf>
    <xf numFmtId="3" fontId="0" fillId="0" borderId="0" xfId="0" applyNumberFormat="1">
      <alignment vertical="top" wrapText="1"/>
    </xf>
    <xf numFmtId="0" fontId="3" fillId="0" borderId="0" xfId="18">
      <alignment vertical="top" wrapText="1"/>
    </xf>
    <xf numFmtId="172" fontId="35" fillId="11" borderId="2" xfId="18" applyNumberFormat="1" applyFont="1" applyFill="1" applyBorder="1" applyAlignment="1">
      <alignment horizontal="center" vertical="center" wrapText="1"/>
    </xf>
    <xf numFmtId="172" fontId="36" fillId="11" borderId="2" xfId="18" applyNumberFormat="1" applyFont="1" applyFill="1" applyBorder="1" applyAlignment="1">
      <alignment horizontal="center" vertical="center" wrapText="1"/>
    </xf>
    <xf numFmtId="172" fontId="35" fillId="7" borderId="2" xfId="18" applyNumberFormat="1" applyFont="1" applyFill="1" applyBorder="1" applyAlignment="1">
      <alignment horizontal="center" vertical="center" wrapText="1"/>
    </xf>
    <xf numFmtId="172" fontId="14" fillId="9" borderId="2" xfId="18" applyNumberFormat="1" applyFont="1" applyFill="1" applyBorder="1" applyAlignment="1">
      <alignment horizontal="center" vertical="center" wrapText="1"/>
    </xf>
    <xf numFmtId="1" fontId="35" fillId="11" borderId="2" xfId="18" applyNumberFormat="1" applyFont="1" applyFill="1" applyBorder="1" applyAlignment="1">
      <alignment horizontal="center" vertical="center" wrapText="1"/>
    </xf>
    <xf numFmtId="1" fontId="36" fillId="11" borderId="2" xfId="18" applyNumberFormat="1" applyFont="1" applyFill="1" applyBorder="1" applyAlignment="1">
      <alignment horizontal="center" vertical="center" wrapText="1"/>
    </xf>
    <xf numFmtId="9" fontId="35" fillId="11" borderId="2" xfId="18" applyNumberFormat="1" applyFont="1" applyFill="1" applyBorder="1" applyAlignment="1">
      <alignment horizontal="center" vertical="center" wrapText="1"/>
    </xf>
    <xf numFmtId="1" fontId="35" fillId="7" borderId="2" xfId="18" applyNumberFormat="1" applyFont="1" applyFill="1" applyBorder="1" applyAlignment="1">
      <alignment horizontal="center" vertical="center" wrapText="1"/>
    </xf>
    <xf numFmtId="176" fontId="35" fillId="11" borderId="2" xfId="18" applyNumberFormat="1" applyFont="1" applyFill="1" applyBorder="1" applyAlignment="1">
      <alignment horizontal="center" vertical="center" wrapText="1"/>
    </xf>
    <xf numFmtId="1" fontId="14" fillId="9" borderId="2" xfId="18" applyNumberFormat="1" applyFont="1" applyFill="1" applyBorder="1" applyAlignment="1">
      <alignment horizontal="center" vertical="center" wrapText="1"/>
    </xf>
    <xf numFmtId="9" fontId="37" fillId="0" borderId="0" xfId="18" applyNumberFormat="1" applyFont="1">
      <alignment vertical="top" wrapText="1"/>
    </xf>
    <xf numFmtId="176" fontId="37" fillId="0" borderId="0" xfId="18" applyNumberFormat="1" applyFont="1">
      <alignment vertical="top" wrapText="1"/>
    </xf>
    <xf numFmtId="1" fontId="37" fillId="0" borderId="0" xfId="18" applyNumberFormat="1" applyFont="1">
      <alignment vertical="top" wrapText="1"/>
    </xf>
    <xf numFmtId="10" fontId="37" fillId="0" borderId="0" xfId="18" applyNumberFormat="1" applyFont="1">
      <alignment vertical="top" wrapText="1"/>
    </xf>
    <xf numFmtId="1" fontId="3" fillId="0" borderId="0" xfId="18" applyNumberFormat="1">
      <alignment vertical="top" wrapText="1"/>
    </xf>
    <xf numFmtId="172" fontId="38" fillId="11" borderId="2" xfId="18" applyNumberFormat="1" applyFont="1" applyFill="1" applyBorder="1" applyAlignment="1">
      <alignment vertical="center" wrapText="1"/>
    </xf>
    <xf numFmtId="3" fontId="39" fillId="12" borderId="2" xfId="18" applyNumberFormat="1" applyFont="1" applyFill="1" applyBorder="1" applyAlignment="1">
      <alignment horizontal="center" vertical="center" wrapText="1"/>
    </xf>
    <xf numFmtId="172" fontId="39" fillId="12" borderId="2" xfId="18" applyNumberFormat="1" applyFont="1" applyFill="1" applyBorder="1" applyAlignment="1">
      <alignment horizontal="center" vertical="center"/>
    </xf>
    <xf numFmtId="3" fontId="39" fillId="0" borderId="2" xfId="18" applyNumberFormat="1" applyFont="1" applyFill="1" applyBorder="1" applyAlignment="1">
      <alignment horizontal="center" vertical="center" wrapText="1"/>
    </xf>
    <xf numFmtId="3" fontId="3" fillId="0" borderId="0" xfId="18" applyNumberFormat="1">
      <alignment vertical="top" wrapText="1"/>
    </xf>
    <xf numFmtId="3" fontId="14" fillId="9" borderId="2" xfId="18" applyNumberFormat="1" applyFont="1" applyFill="1" applyBorder="1" applyAlignment="1">
      <alignment horizontal="center" vertical="center" wrapText="1"/>
    </xf>
    <xf numFmtId="0" fontId="28" fillId="9" borderId="2" xfId="18" applyFont="1" applyFill="1" applyBorder="1" applyAlignment="1">
      <alignment vertical="center"/>
    </xf>
    <xf numFmtId="1" fontId="35" fillId="12" borderId="0" xfId="18" applyNumberFormat="1" applyFont="1" applyFill="1" applyAlignment="1">
      <alignment horizontal="center" vertical="center"/>
    </xf>
    <xf numFmtId="3" fontId="41" fillId="12" borderId="2" xfId="18" applyNumberFormat="1" applyFont="1" applyFill="1" applyBorder="1" applyAlignment="1">
      <alignment horizontal="center" vertical="center" wrapText="1"/>
    </xf>
    <xf numFmtId="49" fontId="41" fillId="12" borderId="2" xfId="18" applyNumberFormat="1" applyFont="1" applyFill="1" applyBorder="1" applyAlignment="1">
      <alignment horizontal="center" vertical="center" wrapText="1"/>
    </xf>
    <xf numFmtId="3" fontId="41" fillId="0" borderId="2" xfId="18" applyNumberFormat="1" applyFont="1" applyFill="1" applyBorder="1" applyAlignment="1">
      <alignment horizontal="center" vertical="center" wrapText="1"/>
    </xf>
    <xf numFmtId="0" fontId="29" fillId="9" borderId="2" xfId="18" applyFont="1" applyFill="1" applyBorder="1" applyAlignment="1"/>
    <xf numFmtId="49" fontId="39" fillId="12" borderId="2" xfId="18" applyNumberFormat="1" applyFont="1" applyFill="1" applyBorder="1" applyAlignment="1">
      <alignment horizontal="center" vertical="center" wrapText="1"/>
    </xf>
    <xf numFmtId="49" fontId="39" fillId="0" borderId="2" xfId="18" applyNumberFormat="1" applyFont="1" applyFill="1" applyBorder="1" applyAlignment="1">
      <alignment horizontal="center" vertical="center" wrapText="1"/>
    </xf>
    <xf numFmtId="0" fontId="28" fillId="9" borderId="2" xfId="18" applyFont="1" applyFill="1" applyBorder="1" applyAlignment="1"/>
    <xf numFmtId="172" fontId="40" fillId="11" borderId="2" xfId="18" applyNumberFormat="1" applyFont="1" applyFill="1" applyBorder="1" applyAlignment="1">
      <alignment vertical="center" wrapText="1"/>
    </xf>
    <xf numFmtId="170" fontId="41" fillId="0" borderId="2" xfId="31" applyNumberFormat="1" applyFont="1" applyBorder="1" applyAlignment="1">
      <alignment horizontal="center" vertical="center"/>
    </xf>
    <xf numFmtId="177" fontId="39" fillId="12" borderId="0" xfId="18" applyNumberFormat="1" applyFont="1" applyFill="1" applyBorder="1" applyAlignment="1">
      <alignment horizontal="center" vertical="center" wrapText="1"/>
    </xf>
    <xf numFmtId="172" fontId="39" fillId="12" borderId="0" xfId="18" applyNumberFormat="1" applyFont="1" applyFill="1" applyAlignment="1">
      <alignment horizontal="center" vertical="center"/>
    </xf>
    <xf numFmtId="3" fontId="39" fillId="4" borderId="2" xfId="18" applyNumberFormat="1" applyFont="1" applyFill="1" applyBorder="1" applyAlignment="1">
      <alignment horizontal="center" vertical="center" wrapText="1"/>
    </xf>
    <xf numFmtId="3" fontId="35" fillId="11" borderId="2" xfId="18" applyNumberFormat="1" applyFont="1" applyFill="1" applyBorder="1" applyAlignment="1">
      <alignment horizontal="center" vertical="center" wrapText="1"/>
    </xf>
    <xf numFmtId="172" fontId="35" fillId="12" borderId="0" xfId="18" applyNumberFormat="1" applyFont="1" applyFill="1" applyAlignment="1">
      <alignment horizontal="center" vertical="center"/>
    </xf>
    <xf numFmtId="172" fontId="39" fillId="12" borderId="0" xfId="18" applyNumberFormat="1" applyFont="1" applyFill="1" applyAlignment="1">
      <alignment horizontal="center" vertical="center" wrapText="1"/>
    </xf>
    <xf numFmtId="172" fontId="39" fillId="0" borderId="0" xfId="18" applyNumberFormat="1" applyFont="1" applyFill="1" applyAlignment="1">
      <alignment horizontal="center" vertical="center"/>
    </xf>
    <xf numFmtId="172" fontId="35" fillId="12" borderId="0" xfId="18" applyNumberFormat="1" applyFont="1" applyFill="1" applyBorder="1" applyAlignment="1">
      <alignment horizontal="center" vertical="center"/>
    </xf>
    <xf numFmtId="3" fontId="39" fillId="12" borderId="0" xfId="18" applyNumberFormat="1" applyFont="1" applyFill="1" applyAlignment="1">
      <alignment horizontal="center" vertical="center" wrapText="1"/>
    </xf>
    <xf numFmtId="2" fontId="39" fillId="12" borderId="0" xfId="18" applyNumberFormat="1" applyFont="1" applyFill="1" applyAlignment="1">
      <alignment horizontal="center" vertical="center" wrapText="1"/>
    </xf>
    <xf numFmtId="172" fontId="35" fillId="12" borderId="0" xfId="18" applyNumberFormat="1" applyFont="1" applyFill="1" applyAlignment="1">
      <alignment vertical="center"/>
    </xf>
    <xf numFmtId="0" fontId="42" fillId="0" borderId="0" xfId="18" applyFont="1">
      <alignment vertical="top" wrapText="1"/>
    </xf>
    <xf numFmtId="172" fontId="42" fillId="0" borderId="0" xfId="18" applyNumberFormat="1" applyFont="1">
      <alignment vertical="top" wrapText="1"/>
    </xf>
    <xf numFmtId="3" fontId="42" fillId="0" borderId="0" xfId="18" applyNumberFormat="1" applyFont="1">
      <alignment vertical="top" wrapText="1"/>
    </xf>
    <xf numFmtId="0" fontId="43" fillId="0" borderId="0" xfId="18" applyFont="1">
      <alignment vertical="top" wrapText="1"/>
    </xf>
    <xf numFmtId="172" fontId="43" fillId="0" borderId="0" xfId="18" applyNumberFormat="1" applyFont="1">
      <alignment vertical="top" wrapText="1"/>
    </xf>
    <xf numFmtId="3" fontId="43" fillId="0" borderId="0" xfId="18" applyNumberFormat="1" applyFont="1">
      <alignment vertical="top" wrapText="1"/>
    </xf>
    <xf numFmtId="172" fontId="3" fillId="10" borderId="0" xfId="18" applyNumberFormat="1" applyFill="1">
      <alignment vertical="top" wrapText="1"/>
    </xf>
    <xf numFmtId="3" fontId="3" fillId="10" borderId="0" xfId="18" applyNumberFormat="1" applyFill="1">
      <alignment vertical="top" wrapText="1"/>
    </xf>
    <xf numFmtId="0" fontId="3" fillId="6" borderId="0" xfId="18" applyFill="1">
      <alignment vertical="top" wrapText="1"/>
    </xf>
    <xf numFmtId="172" fontId="3" fillId="6" borderId="0" xfId="18" applyNumberFormat="1" applyFill="1">
      <alignment vertical="top" wrapText="1"/>
    </xf>
    <xf numFmtId="3" fontId="3" fillId="6" borderId="0" xfId="18" applyNumberFormat="1" applyFill="1">
      <alignment vertical="top" wrapText="1"/>
    </xf>
    <xf numFmtId="172" fontId="3" fillId="0" borderId="0" xfId="18" applyNumberFormat="1">
      <alignment vertical="top" wrapText="1"/>
    </xf>
    <xf numFmtId="0" fontId="9" fillId="0" borderId="0" xfId="18" applyFont="1">
      <alignment vertical="top" wrapText="1"/>
    </xf>
    <xf numFmtId="0" fontId="3" fillId="0" borderId="2" xfId="18" applyBorder="1">
      <alignment vertical="top" wrapText="1"/>
    </xf>
    <xf numFmtId="3" fontId="3" fillId="0" borderId="2" xfId="18" applyNumberFormat="1" applyBorder="1">
      <alignment vertical="top" wrapText="1"/>
    </xf>
    <xf numFmtId="1" fontId="3" fillId="0" borderId="2" xfId="18" applyNumberFormat="1" applyBorder="1">
      <alignment vertical="top" wrapText="1"/>
    </xf>
    <xf numFmtId="0" fontId="44" fillId="0" borderId="0" xfId="0" applyFont="1">
      <alignment vertical="top" wrapText="1"/>
    </xf>
    <xf numFmtId="0" fontId="44" fillId="0" borderId="0" xfId="18" applyFont="1">
      <alignment vertical="top" wrapText="1"/>
    </xf>
    <xf numFmtId="172" fontId="45" fillId="11" borderId="2" xfId="18" applyNumberFormat="1" applyFont="1" applyFill="1" applyBorder="1" applyAlignment="1">
      <alignment horizontal="center" vertical="center" wrapText="1"/>
    </xf>
    <xf numFmtId="1" fontId="45" fillId="11" borderId="2" xfId="18" applyNumberFormat="1" applyFont="1" applyFill="1" applyBorder="1" applyAlignment="1">
      <alignment horizontal="center" vertical="center" wrapText="1"/>
    </xf>
    <xf numFmtId="172" fontId="46" fillId="12" borderId="0" xfId="18" applyNumberFormat="1" applyFont="1" applyFill="1" applyAlignment="1">
      <alignment horizontal="center" vertical="center"/>
    </xf>
    <xf numFmtId="0" fontId="28" fillId="9" borderId="0" xfId="18" applyFont="1" applyFill="1" applyBorder="1" applyAlignment="1"/>
    <xf numFmtId="0" fontId="7" fillId="8" borderId="0" xfId="0" applyFont="1" applyFill="1">
      <alignment vertical="top" wrapText="1"/>
    </xf>
    <xf numFmtId="3" fontId="39" fillId="12" borderId="3" xfId="18" applyNumberFormat="1" applyFont="1" applyFill="1" applyBorder="1" applyAlignment="1">
      <alignment horizontal="center" vertical="center" wrapText="1"/>
    </xf>
    <xf numFmtId="172" fontId="25" fillId="9" borderId="3" xfId="18" applyNumberFormat="1" applyFont="1" applyFill="1" applyBorder="1" applyAlignment="1">
      <alignment horizontal="center" vertical="center" wrapText="1"/>
    </xf>
    <xf numFmtId="1" fontId="25" fillId="9" borderId="3" xfId="18" applyNumberFormat="1" applyFont="1" applyFill="1" applyBorder="1" applyAlignment="1">
      <alignment horizontal="center" vertical="center" wrapText="1"/>
    </xf>
    <xf numFmtId="3" fontId="25" fillId="9" borderId="2" xfId="18" applyNumberFormat="1" applyFont="1" applyFill="1" applyBorder="1" applyAlignment="1">
      <alignment horizontal="center" vertical="center" wrapText="1"/>
    </xf>
    <xf numFmtId="3" fontId="25" fillId="8" borderId="2" xfId="18" applyNumberFormat="1" applyFont="1" applyFill="1" applyBorder="1" applyAlignment="1">
      <alignment horizontal="center" vertical="center" wrapText="1"/>
    </xf>
    <xf numFmtId="3" fontId="25" fillId="11" borderId="2" xfId="18" applyNumberFormat="1" applyFont="1" applyFill="1" applyBorder="1" applyAlignment="1">
      <alignment horizontal="center" vertical="center" wrapText="1"/>
    </xf>
    <xf numFmtId="172" fontId="9" fillId="12" borderId="0" xfId="18" applyNumberFormat="1" applyFont="1" applyFill="1" applyAlignment="1">
      <alignment horizontal="center" vertical="center"/>
    </xf>
    <xf numFmtId="3" fontId="25" fillId="13" borderId="2" xfId="18" applyNumberFormat="1" applyFont="1" applyFill="1" applyBorder="1" applyAlignment="1">
      <alignment horizontal="center" vertical="center" wrapText="1"/>
    </xf>
    <xf numFmtId="3" fontId="44" fillId="10" borderId="2" xfId="18" applyNumberFormat="1" applyFont="1" applyFill="1" applyBorder="1">
      <alignment vertical="top" wrapText="1"/>
    </xf>
    <xf numFmtId="3" fontId="15" fillId="9" borderId="2" xfId="18" applyNumberFormat="1" applyFont="1" applyFill="1" applyBorder="1" applyAlignment="1">
      <alignment horizontal="right" vertical="center" wrapText="1"/>
    </xf>
    <xf numFmtId="1" fontId="18" fillId="0" borderId="2" xfId="0" applyNumberFormat="1" applyFont="1" applyFill="1" applyBorder="1" applyAlignment="1">
      <alignment horizontal="left" wrapText="1"/>
    </xf>
    <xf numFmtId="1" fontId="4" fillId="0" borderId="10" xfId="0" applyNumberFormat="1" applyFont="1" applyFill="1" applyBorder="1" applyAlignment="1">
      <alignment horizontal="left"/>
    </xf>
    <xf numFmtId="1" fontId="4" fillId="0" borderId="2" xfId="0" applyNumberFormat="1" applyFont="1" applyFill="1" applyBorder="1" applyAlignment="1">
      <alignment horizontal="center"/>
    </xf>
    <xf numFmtId="1" fontId="4" fillId="0" borderId="2" xfId="0" applyNumberFormat="1" applyFont="1" applyFill="1" applyBorder="1" applyAlignment="1">
      <alignment horizontal="left"/>
    </xf>
    <xf numFmtId="3" fontId="9" fillId="12" borderId="0" xfId="18" applyNumberFormat="1" applyFont="1" applyFill="1" applyAlignment="1">
      <alignment horizontal="center" vertical="center"/>
    </xf>
    <xf numFmtId="49" fontId="48" fillId="0" borderId="2" xfId="0" applyNumberFormat="1" applyFont="1" applyFill="1" applyBorder="1" applyAlignment="1">
      <alignment horizontal="center" vertical="center" wrapText="1"/>
    </xf>
    <xf numFmtId="169" fontId="48" fillId="0" borderId="2" xfId="0" applyNumberFormat="1" applyFont="1" applyFill="1" applyBorder="1" applyAlignment="1">
      <alignment horizontal="center" vertical="center" wrapText="1"/>
    </xf>
    <xf numFmtId="166" fontId="48" fillId="0" borderId="2" xfId="0" applyNumberFormat="1" applyFont="1" applyFill="1" applyBorder="1" applyAlignment="1">
      <alignment horizontal="center" vertical="center" wrapText="1"/>
    </xf>
    <xf numFmtId="3" fontId="48" fillId="0" borderId="2" xfId="0" applyNumberFormat="1" applyFont="1" applyFill="1" applyBorder="1" applyAlignment="1">
      <alignment horizontal="center" vertical="center" wrapText="1"/>
    </xf>
    <xf numFmtId="0" fontId="7" fillId="0" borderId="0" xfId="0" applyFont="1" applyFill="1">
      <alignment vertical="top" wrapText="1"/>
    </xf>
    <xf numFmtId="0" fontId="8" fillId="4" borderId="2" xfId="0" applyFont="1" applyFill="1" applyBorder="1" applyAlignment="1">
      <alignment horizontal="left" vertical="top" wrapText="1"/>
    </xf>
    <xf numFmtId="1" fontId="18" fillId="0" borderId="4" xfId="0" applyNumberFormat="1" applyFont="1" applyBorder="1" applyAlignment="1">
      <alignment horizontal="left"/>
    </xf>
    <xf numFmtId="1" fontId="18" fillId="0" borderId="12" xfId="0" applyNumberFormat="1" applyFont="1" applyBorder="1" applyAlignment="1">
      <alignment horizontal="left" wrapText="1"/>
    </xf>
    <xf numFmtId="0" fontId="7" fillId="10" borderId="0" xfId="0" applyFont="1" applyFill="1">
      <alignment vertical="top" wrapText="1"/>
    </xf>
    <xf numFmtId="168" fontId="18" fillId="0" borderId="2" xfId="0" applyNumberFormat="1" applyFont="1" applyFill="1" applyBorder="1" applyAlignment="1">
      <alignment horizontal="right" vertical="top" wrapText="1"/>
    </xf>
    <xf numFmtId="49" fontId="4" fillId="0" borderId="11" xfId="0" applyNumberFormat="1" applyFont="1" applyFill="1" applyBorder="1" applyAlignment="1">
      <alignment horizontal="left" vertical="center"/>
    </xf>
    <xf numFmtId="1" fontId="18" fillId="0" borderId="2" xfId="0" applyNumberFormat="1" applyFont="1" applyFill="1" applyBorder="1" applyAlignment="1">
      <alignment horizontal="center"/>
    </xf>
    <xf numFmtId="1" fontId="4" fillId="0" borderId="2" xfId="0" applyNumberFormat="1" applyFont="1" applyFill="1" applyBorder="1" applyAlignment="1">
      <alignment horizontal="center" vertical="center"/>
    </xf>
    <xf numFmtId="174" fontId="51" fillId="0" borderId="2" xfId="0" applyNumberFormat="1" applyFont="1" applyFill="1" applyBorder="1" applyAlignment="1">
      <alignment horizontal="right" vertical="center" wrapText="1"/>
    </xf>
    <xf numFmtId="1" fontId="18" fillId="0" borderId="11" xfId="0" applyNumberFormat="1" applyFont="1" applyFill="1" applyBorder="1" applyAlignment="1">
      <alignment horizontal="left" wrapText="1"/>
    </xf>
    <xf numFmtId="0" fontId="0" fillId="0" borderId="2" xfId="0" applyBorder="1">
      <alignment vertical="top" wrapText="1"/>
    </xf>
    <xf numFmtId="0" fontId="0" fillId="0" borderId="2" xfId="0" pivotButton="1" applyBorder="1">
      <alignment vertical="top" wrapText="1"/>
    </xf>
    <xf numFmtId="0" fontId="0" fillId="0" borderId="2" xfId="0" applyBorder="1" applyAlignment="1">
      <alignment horizontal="left" vertical="top" wrapText="1"/>
    </xf>
    <xf numFmtId="1" fontId="51" fillId="0" borderId="2" xfId="0" applyNumberFormat="1" applyFont="1" applyBorder="1" applyAlignment="1">
      <alignment horizontal="left"/>
    </xf>
    <xf numFmtId="1" fontId="18" fillId="4" borderId="2" xfId="0" applyNumberFormat="1" applyFont="1" applyFill="1" applyBorder="1" applyAlignment="1">
      <alignment horizontal="center"/>
    </xf>
    <xf numFmtId="1" fontId="51" fillId="4" borderId="2" xfId="0" applyNumberFormat="1" applyFont="1" applyFill="1" applyBorder="1" applyAlignment="1">
      <alignment horizontal="center"/>
    </xf>
    <xf numFmtId="1" fontId="18" fillId="0" borderId="2" xfId="0" applyNumberFormat="1" applyFont="1" applyFill="1" applyBorder="1" applyAlignment="1">
      <alignment horizontal="left"/>
    </xf>
    <xf numFmtId="1" fontId="4" fillId="0" borderId="11" xfId="0" applyNumberFormat="1" applyFont="1" applyFill="1" applyBorder="1" applyAlignment="1">
      <alignment horizontal="left"/>
    </xf>
    <xf numFmtId="0" fontId="18" fillId="0" borderId="2" xfId="0" applyNumberFormat="1" applyFont="1" applyBorder="1" applyAlignment="1">
      <alignment vertical="center"/>
    </xf>
    <xf numFmtId="1" fontId="54" fillId="0" borderId="11" xfId="0" applyNumberFormat="1" applyFont="1" applyBorder="1" applyAlignment="1">
      <alignment horizontal="left"/>
    </xf>
    <xf numFmtId="1" fontId="54" fillId="0" borderId="11" xfId="0" applyNumberFormat="1" applyFont="1" applyBorder="1" applyAlignment="1">
      <alignment horizontal="left" wrapText="1"/>
    </xf>
    <xf numFmtId="1" fontId="54" fillId="0" borderId="11" xfId="0" applyNumberFormat="1" applyFont="1" applyBorder="1" applyAlignment="1">
      <alignment horizontal="left" vertical="center"/>
    </xf>
    <xf numFmtId="1" fontId="18" fillId="0" borderId="0" xfId="0" applyNumberFormat="1" applyFont="1" applyFill="1" applyBorder="1" applyAlignment="1">
      <alignment horizontal="left" wrapText="1"/>
    </xf>
    <xf numFmtId="1" fontId="54" fillId="0" borderId="11" xfId="0" applyNumberFormat="1" applyFont="1" applyFill="1" applyBorder="1" applyAlignment="1">
      <alignment horizontal="left" wrapText="1"/>
    </xf>
    <xf numFmtId="1" fontId="54" fillId="0" borderId="10" xfId="0" applyNumberFormat="1" applyFont="1" applyBorder="1" applyAlignment="1">
      <alignment horizontal="left"/>
    </xf>
    <xf numFmtId="1" fontId="54" fillId="0" borderId="2" xfId="0" applyNumberFormat="1" applyFont="1" applyBorder="1" applyAlignment="1">
      <alignment horizontal="left"/>
    </xf>
    <xf numFmtId="1" fontId="51" fillId="0" borderId="12" xfId="0" applyNumberFormat="1" applyFont="1" applyFill="1" applyBorder="1" applyAlignment="1"/>
    <xf numFmtId="1" fontId="54" fillId="4" borderId="10" xfId="0" applyNumberFormat="1" applyFont="1" applyFill="1" applyBorder="1" applyAlignment="1">
      <alignment horizontal="left"/>
    </xf>
    <xf numFmtId="1" fontId="54" fillId="0" borderId="9" xfId="0" applyNumberFormat="1" applyFont="1" applyBorder="1" applyAlignment="1">
      <alignment horizontal="left"/>
    </xf>
    <xf numFmtId="1" fontId="56" fillId="0" borderId="11" xfId="0" applyNumberFormat="1" applyFont="1" applyBorder="1" applyAlignment="1">
      <alignment horizontal="left"/>
    </xf>
    <xf numFmtId="166" fontId="48" fillId="0" borderId="14" xfId="0" applyNumberFormat="1" applyFont="1" applyFill="1" applyBorder="1" applyAlignment="1">
      <alignment horizontal="center" vertical="center" wrapText="1"/>
    </xf>
    <xf numFmtId="0" fontId="7" fillId="4" borderId="14" xfId="0" applyFont="1" applyFill="1" applyBorder="1" applyAlignment="1">
      <alignment horizontal="left" vertical="top" wrapText="1"/>
    </xf>
    <xf numFmtId="1" fontId="4" fillId="4" borderId="11" xfId="0" applyNumberFormat="1" applyFont="1" applyFill="1" applyBorder="1" applyAlignment="1">
      <alignment horizontal="left" wrapText="1"/>
    </xf>
    <xf numFmtId="0" fontId="9" fillId="0" borderId="0" xfId="0" applyFont="1" applyBorder="1">
      <alignment vertical="top" wrapText="1"/>
    </xf>
    <xf numFmtId="1" fontId="4" fillId="0" borderId="4" xfId="0" applyNumberFormat="1" applyFont="1" applyFill="1" applyBorder="1" applyAlignment="1">
      <alignment horizontal="left"/>
    </xf>
    <xf numFmtId="1" fontId="4" fillId="4" borderId="2" xfId="0" applyNumberFormat="1" applyFont="1" applyFill="1" applyBorder="1" applyAlignment="1">
      <alignment horizontal="left" wrapText="1"/>
    </xf>
    <xf numFmtId="1" fontId="54" fillId="0" borderId="2" xfId="0" applyNumberFormat="1" applyFont="1" applyBorder="1" applyAlignment="1">
      <alignment horizontal="left" wrapText="1"/>
    </xf>
    <xf numFmtId="1" fontId="18" fillId="4" borderId="4" xfId="0" applyNumberFormat="1" applyFont="1" applyFill="1" applyBorder="1" applyAlignment="1">
      <alignment horizontal="left" vertical="center"/>
    </xf>
    <xf numFmtId="1" fontId="54" fillId="4" borderId="2" xfId="0" applyNumberFormat="1" applyFont="1" applyFill="1" applyBorder="1" applyAlignment="1">
      <alignment horizontal="left"/>
    </xf>
    <xf numFmtId="0" fontId="49" fillId="4" borderId="0" xfId="0" applyFont="1" applyFill="1">
      <alignment vertical="top" wrapText="1"/>
    </xf>
    <xf numFmtId="1" fontId="18" fillId="0" borderId="11" xfId="0" applyNumberFormat="1" applyFont="1" applyFill="1" applyBorder="1" applyAlignment="1">
      <alignment horizontal="left" indent="1"/>
    </xf>
    <xf numFmtId="0" fontId="8" fillId="4" borderId="0" xfId="0" applyFont="1" applyFill="1" applyAlignment="1">
      <alignment horizontal="left" vertical="top" wrapText="1" indent="1"/>
    </xf>
    <xf numFmtId="0" fontId="4" fillId="0" borderId="2" xfId="0" applyNumberFormat="1" applyFont="1" applyFill="1" applyBorder="1" applyAlignment="1">
      <alignment horizontal="left" vertical="center" indent="1"/>
    </xf>
    <xf numFmtId="0" fontId="7" fillId="4" borderId="1" xfId="0" applyFont="1" applyFill="1" applyBorder="1" applyAlignment="1">
      <alignment horizontal="left" vertical="top" wrapText="1" indent="1"/>
    </xf>
    <xf numFmtId="0" fontId="51" fillId="0" borderId="2" xfId="0" applyFont="1" applyFill="1" applyBorder="1" applyAlignment="1">
      <alignment horizontal="left" vertical="center" indent="1"/>
    </xf>
    <xf numFmtId="49" fontId="4" fillId="0" borderId="10" xfId="0" applyNumberFormat="1" applyFont="1" applyFill="1" applyBorder="1" applyAlignment="1">
      <alignment horizontal="left" vertical="center"/>
    </xf>
    <xf numFmtId="1" fontId="4" fillId="0" borderId="2" xfId="0" applyNumberFormat="1" applyFont="1" applyFill="1" applyBorder="1" applyAlignment="1">
      <alignment horizontal="left" vertical="center"/>
    </xf>
    <xf numFmtId="0" fontId="47" fillId="4" borderId="0" xfId="0" applyFont="1" applyFill="1" applyAlignment="1">
      <alignment horizontal="left" vertical="top" wrapText="1" indent="2"/>
    </xf>
    <xf numFmtId="0" fontId="18" fillId="0" borderId="11" xfId="0" applyNumberFormat="1" applyFont="1" applyBorder="1" applyAlignment="1">
      <alignment horizontal="left" vertical="center"/>
    </xf>
    <xf numFmtId="1" fontId="4" fillId="0" borderId="10" xfId="0" applyNumberFormat="1" applyFont="1" applyFill="1" applyBorder="1" applyAlignment="1">
      <alignment horizontal="left" vertical="center"/>
    </xf>
    <xf numFmtId="1" fontId="51" fillId="0" borderId="10" xfId="0" applyNumberFormat="1" applyFont="1" applyBorder="1" applyAlignment="1">
      <alignment horizontal="left"/>
    </xf>
    <xf numFmtId="0" fontId="8" fillId="4" borderId="0" xfId="0" applyFont="1" applyFill="1">
      <alignment vertical="top" wrapText="1"/>
    </xf>
    <xf numFmtId="1" fontId="55" fillId="0" borderId="11" xfId="0" applyNumberFormat="1" applyFont="1" applyBorder="1" applyAlignment="1">
      <alignment horizontal="left"/>
    </xf>
    <xf numFmtId="1" fontId="4" fillId="0" borderId="11" xfId="0" applyNumberFormat="1" applyFont="1" applyBorder="1" applyAlignment="1">
      <alignment horizontal="left"/>
    </xf>
    <xf numFmtId="1" fontId="55" fillId="0" borderId="11" xfId="0" applyNumberFormat="1" applyFont="1" applyBorder="1" applyAlignment="1">
      <alignment horizontal="left" vertical="center"/>
    </xf>
    <xf numFmtId="178" fontId="48" fillId="0" borderId="3" xfId="0" applyNumberFormat="1" applyFont="1" applyFill="1" applyBorder="1" applyAlignment="1">
      <alignment horizontal="center" vertical="center" wrapText="1"/>
    </xf>
    <xf numFmtId="178" fontId="51" fillId="0" borderId="3"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top" wrapText="1"/>
    </xf>
    <xf numFmtId="0" fontId="18" fillId="0" borderId="2" xfId="0" applyFont="1" applyFill="1" applyBorder="1" applyAlignment="1">
      <alignment horizontal="center" vertical="top" wrapText="1"/>
    </xf>
    <xf numFmtId="1" fontId="50" fillId="0" borderId="10" xfId="0" applyNumberFormat="1" applyFont="1" applyBorder="1" applyAlignment="1">
      <alignment horizontal="left"/>
    </xf>
    <xf numFmtId="0" fontId="51" fillId="0" borderId="2" xfId="0" applyNumberFormat="1" applyFont="1" applyFill="1" applyBorder="1" applyAlignment="1">
      <alignment horizontal="left" vertical="center" indent="1"/>
    </xf>
    <xf numFmtId="0" fontId="53" fillId="4" borderId="0" xfId="0" applyFont="1" applyFill="1">
      <alignment vertical="top" wrapText="1"/>
    </xf>
    <xf numFmtId="1" fontId="56" fillId="4" borderId="2" xfId="0" applyNumberFormat="1" applyFont="1" applyFill="1" applyBorder="1" applyAlignment="1">
      <alignment horizontal="center"/>
    </xf>
    <xf numFmtId="1" fontId="56" fillId="0" borderId="2" xfId="0" applyNumberFormat="1" applyFont="1" applyBorder="1" applyAlignment="1">
      <alignment horizontal="center"/>
    </xf>
    <xf numFmtId="178" fontId="51" fillId="4" borderId="3" xfId="0" applyNumberFormat="1" applyFont="1" applyFill="1" applyBorder="1" applyAlignment="1">
      <alignment horizontal="center" vertical="center" wrapText="1"/>
    </xf>
    <xf numFmtId="1" fontId="59" fillId="0" borderId="10" xfId="0" applyNumberFormat="1" applyFont="1" applyBorder="1" applyAlignment="1">
      <alignment horizontal="left"/>
    </xf>
    <xf numFmtId="1" fontId="59" fillId="0" borderId="2" xfId="0" applyNumberFormat="1" applyFont="1" applyBorder="1" applyAlignment="1">
      <alignment horizontal="center"/>
    </xf>
    <xf numFmtId="0" fontId="51" fillId="4" borderId="2" xfId="0" applyNumberFormat="1" applyFont="1" applyFill="1" applyBorder="1" applyAlignment="1">
      <alignment horizontal="left" vertical="center" indent="1"/>
    </xf>
    <xf numFmtId="1" fontId="54" fillId="0" borderId="27" xfId="0" applyNumberFormat="1" applyFont="1" applyBorder="1" applyAlignment="1">
      <alignment horizontal="left" wrapText="1"/>
    </xf>
    <xf numFmtId="1" fontId="54" fillId="0" borderId="2" xfId="0" applyNumberFormat="1" applyFont="1" applyFill="1" applyBorder="1" applyAlignment="1">
      <alignment horizontal="left" wrapText="1"/>
    </xf>
    <xf numFmtId="1" fontId="4" fillId="0" borderId="2" xfId="0" applyNumberFormat="1" applyFont="1" applyFill="1" applyBorder="1" applyAlignment="1">
      <alignment horizontal="left" vertical="center" wrapText="1"/>
    </xf>
    <xf numFmtId="0" fontId="60" fillId="0" borderId="0" xfId="0" applyFont="1" applyBorder="1" applyAlignment="1">
      <alignment horizontal="center" vertical="top" wrapText="1"/>
    </xf>
    <xf numFmtId="1" fontId="54" fillId="0" borderId="10" xfId="0" applyNumberFormat="1" applyFont="1" applyBorder="1" applyAlignment="1">
      <alignment horizontal="left" vertical="center"/>
    </xf>
    <xf numFmtId="49" fontId="4" fillId="0" borderId="10" xfId="0" applyNumberFormat="1" applyFont="1" applyBorder="1" applyAlignment="1">
      <alignment horizontal="left"/>
    </xf>
    <xf numFmtId="1" fontId="54" fillId="0" borderId="2" xfId="0" applyNumberFormat="1" applyFont="1" applyBorder="1" applyAlignment="1">
      <alignment horizontal="left" vertical="center"/>
    </xf>
    <xf numFmtId="1" fontId="57" fillId="0" borderId="11" xfId="0" applyNumberFormat="1" applyFont="1" applyBorder="1" applyAlignment="1">
      <alignment horizontal="left"/>
    </xf>
    <xf numFmtId="1" fontId="56" fillId="4" borderId="11" xfId="0" applyNumberFormat="1" applyFont="1" applyFill="1" applyBorder="1" applyAlignment="1">
      <alignment horizontal="center"/>
    </xf>
    <xf numFmtId="1" fontId="18" fillId="4" borderId="11" xfId="0" applyNumberFormat="1" applyFont="1" applyFill="1" applyBorder="1" applyAlignment="1">
      <alignment horizontal="center"/>
    </xf>
    <xf numFmtId="1" fontId="51" fillId="4" borderId="2" xfId="0" applyNumberFormat="1" applyFont="1" applyFill="1" applyBorder="1" applyAlignment="1">
      <alignment horizontal="left"/>
    </xf>
    <xf numFmtId="1" fontId="58" fillId="4" borderId="10" xfId="0" applyNumberFormat="1" applyFont="1" applyFill="1" applyBorder="1" applyAlignment="1">
      <alignment horizontal="left"/>
    </xf>
    <xf numFmtId="1" fontId="58" fillId="4" borderId="2" xfId="0" applyNumberFormat="1" applyFont="1" applyFill="1" applyBorder="1" applyAlignment="1">
      <alignment horizontal="left" wrapText="1"/>
    </xf>
    <xf numFmtId="0" fontId="47" fillId="4" borderId="0" xfId="0" applyFont="1" applyFill="1" applyAlignment="1">
      <alignment horizontal="left" vertical="top" wrapText="1" indent="1"/>
    </xf>
    <xf numFmtId="49" fontId="31" fillId="0" borderId="2" xfId="0" applyNumberFormat="1" applyFont="1" applyFill="1" applyBorder="1" applyAlignment="1">
      <alignment horizontal="left" vertical="center" wrapText="1"/>
    </xf>
    <xf numFmtId="0" fontId="18" fillId="0" borderId="10" xfId="0" applyFont="1" applyBorder="1" applyAlignment="1">
      <alignment horizontal="left" vertical="top" wrapText="1"/>
    </xf>
    <xf numFmtId="0" fontId="47" fillId="4" borderId="0" xfId="0" applyFont="1" applyFill="1" applyAlignment="1">
      <alignment horizontal="left" vertical="top" wrapText="1"/>
    </xf>
    <xf numFmtId="1" fontId="18" fillId="0" borderId="11" xfId="0" applyNumberFormat="1" applyFont="1" applyBorder="1" applyAlignment="1">
      <alignment horizontal="left" indent="1"/>
    </xf>
    <xf numFmtId="1" fontId="54" fillId="0" borderId="12" xfId="0" applyNumberFormat="1" applyFont="1" applyBorder="1" applyAlignment="1">
      <alignment horizontal="left" wrapText="1"/>
    </xf>
    <xf numFmtId="1" fontId="54" fillId="0" borderId="2" xfId="0" applyNumberFormat="1" applyFont="1" applyBorder="1" applyAlignment="1">
      <alignment horizontal="center"/>
    </xf>
    <xf numFmtId="1" fontId="54" fillId="4" borderId="2" xfId="0" applyNumberFormat="1" applyFont="1" applyFill="1" applyBorder="1" applyAlignment="1">
      <alignment horizontal="center"/>
    </xf>
    <xf numFmtId="1" fontId="54" fillId="0" borderId="11" xfId="0" applyNumberFormat="1" applyFont="1" applyBorder="1" applyAlignment="1"/>
    <xf numFmtId="1" fontId="54" fillId="0" borderId="11" xfId="0" applyNumberFormat="1" applyFont="1" applyBorder="1" applyAlignment="1">
      <alignment wrapText="1"/>
    </xf>
    <xf numFmtId="1" fontId="4" fillId="4" borderId="11" xfId="0" applyNumberFormat="1" applyFont="1" applyFill="1" applyBorder="1" applyAlignment="1"/>
    <xf numFmtId="1" fontId="18" fillId="0" borderId="11" xfId="0" applyNumberFormat="1" applyFont="1" applyBorder="1" applyAlignment="1"/>
    <xf numFmtId="1" fontId="54" fillId="0" borderId="9" xfId="0" applyNumberFormat="1" applyFont="1" applyBorder="1" applyAlignment="1"/>
    <xf numFmtId="1" fontId="54" fillId="0" borderId="10" xfId="0" applyNumberFormat="1" applyFont="1" applyBorder="1" applyAlignment="1"/>
    <xf numFmtId="1" fontId="18" fillId="0" borderId="12" xfId="0" applyNumberFormat="1" applyFont="1" applyBorder="1" applyAlignment="1">
      <alignment horizontal="left" indent="1"/>
    </xf>
    <xf numFmtId="1" fontId="51" fillId="0" borderId="11" xfId="0" applyNumberFormat="1" applyFont="1" applyBorder="1" applyAlignment="1">
      <alignment horizontal="left" indent="1"/>
    </xf>
    <xf numFmtId="0" fontId="18" fillId="0" borderId="11" xfId="0" applyNumberFormat="1" applyFont="1" applyBorder="1" applyAlignment="1">
      <alignment vertical="center"/>
    </xf>
    <xf numFmtId="1" fontId="18" fillId="0" borderId="12" xfId="0" applyNumberFormat="1" applyFont="1" applyFill="1" applyBorder="1" applyAlignment="1">
      <alignment horizontal="left" wrapText="1"/>
    </xf>
    <xf numFmtId="1" fontId="54" fillId="0" borderId="12" xfId="0" applyNumberFormat="1" applyFont="1" applyBorder="1" applyAlignment="1">
      <alignment wrapText="1"/>
    </xf>
    <xf numFmtId="1" fontId="54" fillId="0" borderId="0" xfId="0" applyNumberFormat="1" applyFont="1" applyBorder="1" applyAlignment="1">
      <alignment horizontal="left" wrapText="1"/>
    </xf>
    <xf numFmtId="1" fontId="54" fillId="0" borderId="2" xfId="0" applyNumberFormat="1" applyFont="1" applyBorder="1" applyAlignment="1">
      <alignment wrapText="1"/>
    </xf>
    <xf numFmtId="1" fontId="18" fillId="0" borderId="13" xfId="0" applyNumberFormat="1" applyFont="1" applyFill="1" applyBorder="1" applyAlignment="1">
      <alignment horizontal="left" wrapText="1"/>
    </xf>
    <xf numFmtId="1" fontId="54" fillId="0" borderId="13" xfId="0" applyNumberFormat="1" applyFont="1" applyBorder="1" applyAlignment="1">
      <alignment wrapText="1"/>
    </xf>
    <xf numFmtId="0" fontId="18" fillId="0" borderId="13" xfId="0" applyNumberFormat="1" applyFont="1" applyBorder="1" applyAlignment="1">
      <alignment vertical="center"/>
    </xf>
    <xf numFmtId="1" fontId="4" fillId="4" borderId="9" xfId="0" applyNumberFormat="1" applyFont="1" applyFill="1" applyBorder="1" applyAlignment="1">
      <alignment horizontal="left"/>
    </xf>
    <xf numFmtId="1" fontId="4" fillId="4" borderId="5" xfId="0" applyNumberFormat="1" applyFont="1" applyFill="1" applyBorder="1" applyAlignment="1">
      <alignment horizontal="left"/>
    </xf>
    <xf numFmtId="49" fontId="4" fillId="0" borderId="3" xfId="0" applyNumberFormat="1" applyFont="1" applyFill="1" applyBorder="1" applyAlignment="1">
      <alignment horizontal="left" vertical="center"/>
    </xf>
    <xf numFmtId="1" fontId="54" fillId="4" borderId="11" xfId="0" applyNumberFormat="1" applyFont="1" applyFill="1" applyBorder="1" applyAlignment="1">
      <alignment horizontal="left"/>
    </xf>
    <xf numFmtId="1" fontId="54" fillId="0" borderId="9" xfId="0" applyNumberFormat="1" applyFont="1" applyBorder="1" applyAlignment="1">
      <alignment horizontal="left" vertical="center"/>
    </xf>
    <xf numFmtId="1" fontId="4" fillId="0" borderId="11" xfId="18" applyNumberFormat="1" applyFont="1" applyBorder="1" applyAlignment="1">
      <alignment horizontal="left"/>
    </xf>
    <xf numFmtId="1" fontId="54" fillId="0" borderId="2" xfId="0" applyNumberFormat="1" applyFont="1" applyBorder="1" applyAlignment="1"/>
    <xf numFmtId="49" fontId="4" fillId="0" borderId="9" xfId="0" applyNumberFormat="1" applyFont="1" applyFill="1" applyBorder="1" applyAlignment="1">
      <alignment horizontal="left" vertical="center"/>
    </xf>
    <xf numFmtId="1" fontId="4" fillId="0" borderId="2" xfId="18" applyNumberFormat="1" applyFont="1" applyBorder="1" applyAlignment="1">
      <alignment horizontal="left"/>
    </xf>
    <xf numFmtId="49" fontId="4" fillId="0" borderId="28"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1" fontId="54" fillId="0" borderId="5" xfId="0" applyNumberFormat="1" applyFont="1" applyBorder="1" applyAlignment="1">
      <alignment horizontal="left"/>
    </xf>
    <xf numFmtId="1" fontId="18" fillId="0" borderId="9" xfId="0" applyNumberFormat="1" applyFont="1" applyBorder="1" applyAlignment="1">
      <alignment horizontal="left"/>
    </xf>
    <xf numFmtId="1" fontId="54" fillId="4" borderId="11" xfId="0" applyNumberFormat="1" applyFont="1" applyFill="1" applyBorder="1" applyAlignment="1">
      <alignment horizontal="center"/>
    </xf>
    <xf numFmtId="1" fontId="54" fillId="4" borderId="12" xfId="0" applyNumberFormat="1" applyFont="1" applyFill="1" applyBorder="1" applyAlignment="1">
      <alignment horizontal="center"/>
    </xf>
    <xf numFmtId="1" fontId="54" fillId="0" borderId="6" xfId="0" applyNumberFormat="1" applyFont="1" applyBorder="1" applyAlignment="1">
      <alignment horizontal="left"/>
    </xf>
    <xf numFmtId="1" fontId="18" fillId="4" borderId="6" xfId="0" applyNumberFormat="1" applyFont="1" applyFill="1" applyBorder="1" applyAlignment="1">
      <alignment horizontal="left" vertical="center"/>
    </xf>
    <xf numFmtId="1" fontId="18" fillId="4" borderId="11" xfId="0" applyNumberFormat="1" applyFont="1" applyFill="1" applyBorder="1" applyAlignment="1">
      <alignment horizontal="left" vertical="center"/>
    </xf>
    <xf numFmtId="1" fontId="4" fillId="4" borderId="6" xfId="0" applyNumberFormat="1" applyFont="1" applyFill="1" applyBorder="1" applyAlignment="1">
      <alignment horizontal="left"/>
    </xf>
    <xf numFmtId="1" fontId="4" fillId="0" borderId="6" xfId="0" applyNumberFormat="1" applyFont="1" applyFill="1" applyBorder="1" applyAlignment="1">
      <alignment horizontal="left"/>
    </xf>
    <xf numFmtId="1" fontId="18" fillId="0" borderId="6" xfId="0" applyNumberFormat="1" applyFont="1" applyBorder="1" applyAlignment="1">
      <alignment horizontal="left"/>
    </xf>
    <xf numFmtId="1" fontId="4" fillId="0" borderId="6" xfId="0" applyNumberFormat="1" applyFont="1" applyFill="1" applyBorder="1" applyAlignment="1">
      <alignment horizontal="left" vertical="center"/>
    </xf>
    <xf numFmtId="1" fontId="4" fillId="4" borderId="4" xfId="0" applyNumberFormat="1" applyFont="1" applyFill="1" applyBorder="1" applyAlignment="1">
      <alignment horizontal="left"/>
    </xf>
    <xf numFmtId="168" fontId="18" fillId="0" borderId="2" xfId="0" applyNumberFormat="1" applyFont="1" applyFill="1" applyBorder="1" applyAlignment="1">
      <alignment vertical="top" wrapText="1"/>
    </xf>
    <xf numFmtId="168" fontId="54" fillId="0" borderId="2" xfId="0" applyNumberFormat="1" applyFont="1" applyFill="1" applyBorder="1" applyAlignment="1">
      <alignment horizontal="right" vertical="center"/>
    </xf>
    <xf numFmtId="0" fontId="7" fillId="0" borderId="0" xfId="0" applyFont="1" applyFill="1" applyAlignment="1">
      <alignment horizontal="center" vertical="top" wrapText="1"/>
    </xf>
    <xf numFmtId="0" fontId="49" fillId="0" borderId="0" xfId="0" applyFont="1" applyFill="1">
      <alignment vertical="top" wrapText="1"/>
    </xf>
    <xf numFmtId="0" fontId="8" fillId="0" borderId="0" xfId="0" applyFont="1" applyFill="1">
      <alignment vertical="top" wrapText="1"/>
    </xf>
    <xf numFmtId="0" fontId="53" fillId="0" borderId="0" xfId="0" applyFont="1" applyFill="1">
      <alignment vertical="top" wrapText="1"/>
    </xf>
    <xf numFmtId="49" fontId="48" fillId="0" borderId="2" xfId="0" applyNumberFormat="1" applyFont="1" applyFill="1" applyBorder="1" applyAlignment="1">
      <alignment vertical="center" wrapText="1"/>
    </xf>
    <xf numFmtId="1" fontId="4" fillId="0" borderId="12" xfId="0" applyNumberFormat="1" applyFont="1" applyFill="1" applyBorder="1" applyAlignment="1"/>
    <xf numFmtId="1" fontId="54" fillId="0" borderId="12" xfId="0" applyNumberFormat="1" applyFont="1" applyBorder="1" applyAlignment="1"/>
    <xf numFmtId="49" fontId="4" fillId="0" borderId="12" xfId="0" applyNumberFormat="1" applyFont="1" applyFill="1" applyBorder="1" applyAlignment="1">
      <alignment vertical="center"/>
    </xf>
    <xf numFmtId="1" fontId="54" fillId="0" borderId="12" xfId="0" applyNumberFormat="1" applyFont="1" applyFill="1" applyBorder="1" applyAlignment="1"/>
    <xf numFmtId="1" fontId="4" fillId="0" borderId="12" xfId="0" applyNumberFormat="1" applyFont="1" applyBorder="1" applyAlignment="1"/>
    <xf numFmtId="0" fontId="19" fillId="0" borderId="12" xfId="0" applyNumberFormat="1" applyFont="1" applyFill="1" applyBorder="1" applyAlignment="1">
      <alignment vertical="center"/>
    </xf>
    <xf numFmtId="1" fontId="54" fillId="4" borderId="12" xfId="0" applyNumberFormat="1" applyFont="1" applyFill="1" applyBorder="1" applyAlignment="1">
      <alignment vertical="center"/>
    </xf>
    <xf numFmtId="0" fontId="18" fillId="0" borderId="12" xfId="0" applyNumberFormat="1" applyFont="1" applyFill="1" applyBorder="1" applyAlignment="1">
      <alignment vertical="center"/>
    </xf>
    <xf numFmtId="1" fontId="18" fillId="0" borderId="12" xfId="0" applyNumberFormat="1" applyFont="1" applyBorder="1" applyAlignment="1"/>
    <xf numFmtId="1" fontId="18" fillId="0" borderId="12" xfId="0" applyNumberFormat="1" applyFont="1" applyFill="1" applyBorder="1" applyAlignment="1">
      <alignment vertical="center"/>
    </xf>
    <xf numFmtId="49" fontId="4" fillId="0" borderId="2" xfId="0" applyNumberFormat="1" applyFont="1" applyFill="1" applyBorder="1" applyAlignment="1">
      <alignment vertical="center"/>
    </xf>
    <xf numFmtId="1" fontId="51" fillId="0" borderId="2" xfId="0" applyNumberFormat="1" applyFont="1" applyFill="1" applyBorder="1" applyAlignment="1"/>
    <xf numFmtId="1" fontId="54" fillId="0" borderId="0" xfId="0" applyNumberFormat="1" applyFont="1" applyBorder="1" applyAlignment="1"/>
    <xf numFmtId="1" fontId="4" fillId="0" borderId="0" xfId="0" applyNumberFormat="1" applyFont="1" applyFill="1" applyBorder="1" applyAlignment="1"/>
    <xf numFmtId="1" fontId="4" fillId="0" borderId="2" xfId="0" applyNumberFormat="1" applyFont="1" applyFill="1" applyBorder="1" applyAlignment="1"/>
    <xf numFmtId="1" fontId="54" fillId="0" borderId="2" xfId="0" applyNumberFormat="1" applyFont="1" applyFill="1" applyBorder="1" applyAlignment="1"/>
    <xf numFmtId="1" fontId="51" fillId="0" borderId="0" xfId="0" applyNumberFormat="1" applyFont="1" applyFill="1" applyBorder="1" applyAlignment="1"/>
    <xf numFmtId="1" fontId="51" fillId="0" borderId="13" xfId="0" applyNumberFormat="1" applyFont="1" applyFill="1" applyBorder="1" applyAlignment="1"/>
    <xf numFmtId="1" fontId="4" fillId="0" borderId="10" xfId="0" applyNumberFormat="1" applyFont="1" applyFill="1" applyBorder="1" applyAlignment="1"/>
    <xf numFmtId="1" fontId="4" fillId="0" borderId="10" xfId="0" applyNumberFormat="1" applyFont="1" applyBorder="1" applyAlignment="1"/>
    <xf numFmtId="1" fontId="4" fillId="0" borderId="7" xfId="0" applyNumberFormat="1" applyFont="1" applyFill="1" applyBorder="1" applyAlignment="1"/>
    <xf numFmtId="1" fontId="4" fillId="0" borderId="26" xfId="0" applyNumberFormat="1" applyFont="1" applyFill="1" applyBorder="1" applyAlignment="1"/>
    <xf numFmtId="1" fontId="51" fillId="0" borderId="7" xfId="0" applyNumberFormat="1" applyFont="1" applyFill="1" applyBorder="1" applyAlignment="1"/>
    <xf numFmtId="1" fontId="54" fillId="0" borderId="7" xfId="0" applyNumberFormat="1" applyFont="1" applyBorder="1" applyAlignment="1"/>
    <xf numFmtId="1" fontId="54" fillId="0" borderId="13" xfId="0" applyNumberFormat="1" applyFont="1" applyBorder="1" applyAlignment="1"/>
    <xf numFmtId="1" fontId="4" fillId="0" borderId="12" xfId="0" applyNumberFormat="1" applyFont="1" applyFill="1" applyBorder="1" applyAlignment="1">
      <alignment vertical="center"/>
    </xf>
    <xf numFmtId="1" fontId="4" fillId="0" borderId="7" xfId="0" applyNumberFormat="1" applyFont="1" applyFill="1" applyBorder="1" applyAlignment="1">
      <alignment vertical="center"/>
    </xf>
    <xf numFmtId="1" fontId="4" fillId="0" borderId="4" xfId="0" applyNumberFormat="1" applyFont="1" applyFill="1" applyBorder="1" applyAlignment="1">
      <alignment vertical="center"/>
    </xf>
    <xf numFmtId="1" fontId="4" fillId="0" borderId="26" xfId="0" applyNumberFormat="1" applyFont="1" applyFill="1" applyBorder="1" applyAlignment="1">
      <alignment vertical="center"/>
    </xf>
    <xf numFmtId="1" fontId="54" fillId="0" borderId="4" xfId="0" applyNumberFormat="1" applyFont="1" applyBorder="1" applyAlignment="1"/>
    <xf numFmtId="1" fontId="54" fillId="0" borderId="26" xfId="0" applyNumberFormat="1" applyFont="1" applyBorder="1" applyAlignment="1"/>
    <xf numFmtId="49" fontId="4" fillId="0" borderId="2" xfId="0" applyNumberFormat="1" applyFont="1" applyBorder="1" applyAlignment="1"/>
    <xf numFmtId="1" fontId="18" fillId="0" borderId="2" xfId="0" applyNumberFormat="1" applyFont="1" applyBorder="1" applyAlignment="1"/>
    <xf numFmtId="49" fontId="4" fillId="0" borderId="12" xfId="0" applyNumberFormat="1" applyFont="1" applyBorder="1" applyAlignment="1"/>
    <xf numFmtId="49" fontId="4" fillId="0" borderId="12" xfId="0" applyNumberFormat="1" applyFont="1" applyFill="1" applyBorder="1" applyAlignment="1"/>
    <xf numFmtId="1" fontId="18" fillId="0" borderId="8" xfId="0" applyNumberFormat="1" applyFont="1" applyBorder="1" applyAlignment="1"/>
    <xf numFmtId="1" fontId="58" fillId="4" borderId="12" xfId="0" applyNumberFormat="1" applyFont="1" applyFill="1" applyBorder="1" applyAlignment="1"/>
    <xf numFmtId="0" fontId="18" fillId="4" borderId="0" xfId="0" applyFont="1" applyFill="1" applyAlignment="1">
      <alignment vertical="top" wrapText="1"/>
    </xf>
    <xf numFmtId="168" fontId="18" fillId="4" borderId="12" xfId="0" applyNumberFormat="1" applyFont="1" applyFill="1" applyBorder="1" applyAlignment="1">
      <alignment vertical="top" wrapText="1"/>
    </xf>
    <xf numFmtId="0" fontId="7" fillId="0" borderId="2" xfId="0" applyFont="1" applyFill="1" applyBorder="1" applyAlignment="1">
      <alignment horizontal="center" vertical="top" wrapText="1"/>
    </xf>
    <xf numFmtId="3" fontId="54" fillId="4" borderId="2" xfId="0" applyNumberFormat="1" applyFont="1" applyFill="1" applyBorder="1" applyAlignment="1">
      <alignment horizontal="center" vertical="top" wrapText="1"/>
    </xf>
    <xf numFmtId="1" fontId="54" fillId="0" borderId="2" xfId="0" applyNumberFormat="1" applyFont="1" applyFill="1" applyBorder="1" applyAlignment="1">
      <alignment horizontal="center"/>
    </xf>
    <xf numFmtId="0" fontId="53" fillId="0" borderId="2" xfId="0" applyFont="1" applyFill="1" applyBorder="1" applyAlignment="1">
      <alignment horizontal="center" vertical="top" wrapText="1"/>
    </xf>
    <xf numFmtId="3" fontId="54" fillId="0" borderId="2" xfId="0" applyNumberFormat="1" applyFont="1" applyBorder="1" applyAlignment="1">
      <alignment horizontal="center" vertical="top" wrapText="1"/>
    </xf>
    <xf numFmtId="1" fontId="54" fillId="0" borderId="11" xfId="0" applyNumberFormat="1" applyFont="1" applyFill="1" applyBorder="1" applyAlignment="1">
      <alignment horizontal="center"/>
    </xf>
    <xf numFmtId="3" fontId="54" fillId="0" borderId="11" xfId="0" applyNumberFormat="1" applyFont="1" applyBorder="1" applyAlignment="1">
      <alignment horizontal="center" vertical="top" wrapText="1"/>
    </xf>
    <xf numFmtId="0" fontId="7" fillId="0" borderId="11" xfId="0" applyFont="1" applyFill="1" applyBorder="1" applyAlignment="1">
      <alignment horizontal="center" vertical="top" wrapText="1"/>
    </xf>
    <xf numFmtId="0" fontId="18" fillId="0" borderId="11" xfId="0" applyFont="1" applyFill="1" applyBorder="1" applyAlignment="1">
      <alignment horizontal="center" vertical="top" wrapText="1"/>
    </xf>
    <xf numFmtId="3" fontId="4" fillId="0" borderId="2" xfId="0" applyNumberFormat="1" applyFont="1" applyBorder="1" applyAlignment="1">
      <alignment horizontal="center" vertical="top" wrapText="1"/>
    </xf>
    <xf numFmtId="0" fontId="4" fillId="0" borderId="2" xfId="0" applyFont="1" applyFill="1" applyBorder="1" applyAlignment="1">
      <alignment horizontal="center" vertical="top" wrapText="1"/>
    </xf>
    <xf numFmtId="3" fontId="18" fillId="0" borderId="2" xfId="0" applyNumberFormat="1" applyFont="1" applyBorder="1" applyAlignment="1">
      <alignment horizontal="center" vertical="top" wrapText="1"/>
    </xf>
    <xf numFmtId="1" fontId="55" fillId="0" borderId="10" xfId="0" applyNumberFormat="1" applyFont="1" applyBorder="1" applyAlignment="1">
      <alignment horizontal="left"/>
    </xf>
    <xf numFmtId="175" fontId="48" fillId="0" borderId="3" xfId="0" applyNumberFormat="1" applyFont="1" applyFill="1" applyBorder="1" applyAlignment="1">
      <alignment horizontal="right" vertical="center" wrapText="1" indent="1"/>
    </xf>
    <xf numFmtId="3" fontId="4" fillId="4" borderId="12" xfId="0" applyNumberFormat="1" applyFont="1" applyFill="1" applyBorder="1" applyAlignment="1">
      <alignment horizontal="right" vertical="top" wrapText="1" indent="1"/>
    </xf>
    <xf numFmtId="3" fontId="54" fillId="4" borderId="11" xfId="0" applyNumberFormat="1" applyFont="1" applyFill="1" applyBorder="1" applyAlignment="1">
      <alignment horizontal="right" vertical="top" wrapText="1" indent="1"/>
    </xf>
    <xf numFmtId="175" fontId="18" fillId="0" borderId="2" xfId="0" applyNumberFormat="1" applyFont="1" applyBorder="1" applyAlignment="1">
      <alignment horizontal="right" indent="1"/>
    </xf>
    <xf numFmtId="175" fontId="7" fillId="0" borderId="0" xfId="0" applyNumberFormat="1" applyFont="1" applyFill="1" applyAlignment="1">
      <alignment horizontal="right" vertical="top" wrapText="1" indent="1"/>
    </xf>
    <xf numFmtId="0" fontId="61" fillId="0" borderId="2" xfId="0" applyFont="1" applyBorder="1" applyAlignment="1">
      <alignment horizontal="center" vertical="top" wrapText="1"/>
    </xf>
    <xf numFmtId="0" fontId="61" fillId="0" borderId="2" xfId="0" pivotButton="1" applyFont="1" applyBorder="1">
      <alignment vertical="top" wrapText="1"/>
    </xf>
    <xf numFmtId="0" fontId="61" fillId="0" borderId="2" xfId="0" applyFont="1" applyBorder="1">
      <alignment vertical="top" wrapText="1"/>
    </xf>
    <xf numFmtId="175" fontId="61" fillId="0" borderId="2" xfId="0" applyNumberFormat="1" applyFont="1" applyBorder="1">
      <alignment vertical="top" wrapText="1"/>
    </xf>
    <xf numFmtId="0" fontId="62" fillId="0" borderId="2" xfId="0" pivotButton="1" applyFont="1" applyBorder="1" applyAlignment="1">
      <alignment horizontal="center" vertical="top" wrapText="1"/>
    </xf>
    <xf numFmtId="0" fontId="62" fillId="0" borderId="2" xfId="0" applyFont="1" applyBorder="1" applyAlignment="1">
      <alignment horizontal="center" vertical="top" wrapText="1"/>
    </xf>
    <xf numFmtId="172" fontId="35" fillId="11" borderId="2" xfId="18" applyNumberFormat="1" applyFont="1" applyFill="1" applyBorder="1" applyAlignment="1">
      <alignment horizontal="center" vertical="center" wrapText="1"/>
    </xf>
    <xf numFmtId="0" fontId="42" fillId="0" borderId="0" xfId="18" applyFont="1" applyAlignment="1">
      <alignment horizontal="center" vertical="top" wrapText="1"/>
    </xf>
    <xf numFmtId="0" fontId="3" fillId="0" borderId="0" xfId="18" applyAlignment="1">
      <alignment horizontal="center" vertical="top" wrapText="1"/>
    </xf>
    <xf numFmtId="0" fontId="3" fillId="6" borderId="0" xfId="18" applyFill="1" applyAlignment="1">
      <alignment horizontal="center" vertical="top" wrapText="1"/>
    </xf>
    <xf numFmtId="0" fontId="3" fillId="0" borderId="0" xfId="0" applyFont="1" applyAlignment="1">
      <alignment horizontal="center" vertical="top" wrapText="1"/>
    </xf>
    <xf numFmtId="0" fontId="0" fillId="0" borderId="0" xfId="0" applyAlignment="1">
      <alignment horizontal="center" vertical="top" wrapText="1"/>
    </xf>
  </cellXfs>
  <cellStyles count="46">
    <cellStyle name="Comma" xfId="7" builtinId="3"/>
    <cellStyle name="Comma 2" xfId="1"/>
    <cellStyle name="Comma 2 2" xfId="2"/>
    <cellStyle name="Comma 2 2 2" xfId="36"/>
    <cellStyle name="Comma 2 3" xfId="35"/>
    <cellStyle name="Comma 4" xfId="3"/>
    <cellStyle name="Comma 4 2" xfId="4"/>
    <cellStyle name="Comma 4 2 2" xfId="38"/>
    <cellStyle name="Comma 4 3" xfId="37"/>
    <cellStyle name="Excel Built-in Normal" xfId="5"/>
    <cellStyle name="Excel Built-in Normal 2" xfId="6"/>
    <cellStyle name="Milliers 2" xfId="8"/>
    <cellStyle name="Milliers 2 2" xfId="9"/>
    <cellStyle name="Milliers 2 2 2" xfId="40"/>
    <cellStyle name="Milliers 2 3" xfId="39"/>
    <cellStyle name="Milliers 3" xfId="31"/>
    <cellStyle name="Normal" xfId="0" builtinId="0"/>
    <cellStyle name="Normal 10" xfId="10"/>
    <cellStyle name="Normal 11" xfId="11"/>
    <cellStyle name="Normal 12" xfId="12"/>
    <cellStyle name="Normal 13" xfId="33"/>
    <cellStyle name="Normal 14" xfId="45"/>
    <cellStyle name="Normal 2" xfId="13"/>
    <cellStyle name="Normal 2 2" xfId="14"/>
    <cellStyle name="Normal 2 2 2" xfId="15"/>
    <cellStyle name="Normal 2 2 2 2" xfId="41"/>
    <cellStyle name="Normal 2 3" xfId="16"/>
    <cellStyle name="Normal 2 3 2" xfId="42"/>
    <cellStyle name="Normal 2 4" xfId="17"/>
    <cellStyle name="Normal 2 4 2" xfId="34"/>
    <cellStyle name="Normal 3" xfId="18"/>
    <cellStyle name="Normal 3 2" xfId="19"/>
    <cellStyle name="Normal 3 2 2" xfId="43"/>
    <cellStyle name="Normal 3 3" xfId="20"/>
    <cellStyle name="Normal 4" xfId="21"/>
    <cellStyle name="Normal 5" xfId="22"/>
    <cellStyle name="Normal 6" xfId="23"/>
    <cellStyle name="Normal 7" xfId="24"/>
    <cellStyle name="Normal 7 2" xfId="25"/>
    <cellStyle name="Normal 7 3" xfId="32"/>
    <cellStyle name="Normal 8" xfId="26"/>
    <cellStyle name="Normal 8 2" xfId="27"/>
    <cellStyle name="Normal 8 2 2" xfId="44"/>
    <cellStyle name="Normal 9" xfId="28"/>
    <cellStyle name="Normální 2" xfId="29"/>
    <cellStyle name="Pourcentage 2" xfId="30"/>
  </cellStyles>
  <dxfs count="34">
    <dxf>
      <numFmt numFmtId="3" formatCode="#,##0"/>
    </dxf>
    <dxf>
      <alignment horizontal="center" readingOrder="0"/>
    </dxf>
    <dxf>
      <alignment horizontal="center" readingOrder="0"/>
    </dxf>
    <dxf>
      <alignment vertical="center" readingOrder="0"/>
    </dxf>
    <dxf>
      <font>
        <b/>
      </font>
    </dxf>
    <dxf>
      <font>
        <b/>
      </font>
    </dxf>
    <dxf>
      <font>
        <b/>
      </font>
    </dxf>
    <dxf>
      <font>
        <sz val="10"/>
      </font>
    </dxf>
    <dxf>
      <font>
        <sz val="9"/>
      </font>
    </dxf>
    <dxf>
      <font>
        <sz val="9"/>
      </font>
    </dxf>
    <dxf>
      <font>
        <sz val="9"/>
      </font>
    </dxf>
    <dxf>
      <font>
        <sz val="10"/>
      </font>
    </dxf>
    <dxf>
      <numFmt numFmtId="175" formatCode="#,##0\ _€"/>
    </dxf>
    <dxf>
      <alignment horizontal="center" readingOrder="0"/>
    </dxf>
    <dxf>
      <alignment horizontal="center" readingOrder="0"/>
    </dxf>
    <dxf>
      <alignment horizontal="center" readingOrder="0"/>
    </dxf>
    <dxf>
      <font>
        <sz val="10"/>
      </font>
    </dxf>
    <dxf>
      <font>
        <sz val="10"/>
      </font>
    </dxf>
    <dxf>
      <font>
        <sz val="10"/>
      </font>
    </dxf>
    <dxf>
      <font>
        <sz val="10"/>
      </font>
    </dxf>
    <dxf>
      <font>
        <sz val="10"/>
      </font>
    </dxf>
    <dxf>
      <font>
        <sz val="1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33"/>
      <tableStyleElement type="headerRow" dxfId="32"/>
    </tableStyle>
  </tableStyles>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HP" refreshedDate="44844.294667013892" createdVersion="4" refreshedVersion="5" minRefreshableVersion="3" recordCount="752">
  <cacheSource type="worksheet">
    <worksheetSource ref="A1:L676" sheet="Data October" r:id="rId2"/>
  </cacheSource>
  <cacheFields count="12">
    <cacheField name="Date" numFmtId="0">
      <sharedItems containsSemiMixedTypes="0" containsNonDate="0" containsDate="1" containsString="0" minDate="2022-09-01T00:00:00" maxDate="2022-10-01T00:00:00"/>
    </cacheField>
    <cacheField name="DetaiLs" numFmtId="0">
      <sharedItems/>
    </cacheField>
    <cacheField name="Type of Expenses" numFmtId="0">
      <sharedItems/>
    </cacheField>
    <cacheField name="Departments" numFmtId="1">
      <sharedItems containsBlank="1" count="16">
        <s v="Legal"/>
        <s v="Operations"/>
        <s v="Media"/>
        <s v="office"/>
        <s v="Management"/>
        <s v="Investigations"/>
        <s v="Team Building"/>
        <m u="1"/>
        <s v="travel" u="1"/>
        <s v="Office " u="1"/>
        <s v="CCU" u="1"/>
        <s v="Operation" u="1"/>
        <s v="ezass" u="1"/>
        <s v="operation " u="1"/>
        <s v="Trust Building" u="1"/>
        <s v="Operations " u="1"/>
      </sharedItems>
    </cacheField>
    <cacheField name="Used FCFA" numFmtId="3">
      <sharedItems containsSemiMixedTypes="0" containsString="0" containsNumber="1" containsInteger="1" minValue="500" maxValue="868120"/>
    </cacheField>
    <cacheField name="Used US $ " numFmtId="169">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acheField>
    <cacheField name="Project" numFmtId="0">
      <sharedItems/>
    </cacheField>
    <cacheField name="Donors" numFmtId="0">
      <sharedItems containsBlank="1" count="16">
        <s v="The BornFree Foundation"/>
        <s v="Wildcat"/>
        <s v="Prowildlife"/>
        <s v="The Dutch Gorilla Foundation"/>
        <s v="Axel"/>
        <m u="1"/>
        <s v="CIDT" u="1"/>
        <s v="ECF" u="1"/>
        <s v="Wild Cat" u="1"/>
        <s v="Louise" u="1"/>
        <s v="Dutch Gorilla Foundation" u="1"/>
        <s v="OAT" u="1"/>
        <s v="USFWS-EAGLE" u="1"/>
        <s v="The Born Free Foundation" u="1"/>
        <s v="AVAAZ" u="1"/>
        <s v="Wijnen"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P" refreshedDate="44844.294668287039" createdVersion="3" refreshedVersion="5" minRefreshableVersion="3" recordCount="752">
  <cacheSource type="worksheet">
    <worksheetSource ref="E1:I676" sheet="Data October" r:id="rId2"/>
  </cacheSource>
  <cacheFields count="5">
    <cacheField name="Used FCFA" numFmtId="3">
      <sharedItems containsSemiMixedTypes="0" containsString="0" containsNumber="1" containsInteger="1" minValue="500" maxValue="868120"/>
    </cacheField>
    <cacheField name="Used US $ " numFmtId="169">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ontainsBlank="1" count="69">
        <s v="Aime"/>
        <s v="Anna"/>
        <s v="Afriland-16"/>
        <s v="Arrey"/>
        <s v="Eric"/>
        <s v="i19"/>
        <s v="i27"/>
        <s v="i37"/>
        <s v="i49"/>
        <s v="i54"/>
        <s v="i69"/>
        <s v="i67" u="1"/>
        <m u="1"/>
        <s v="I-67" u="1"/>
        <s v="I-67-" u="1"/>
        <s v="I-67 " u="1"/>
        <s v="Afriland-7" u="1"/>
        <s v="Zita" u="1"/>
        <s v="Afriland-07" u="1"/>
        <s v="E04" u="1"/>
        <s v="Josias" u="1"/>
        <s v="Tekendo" u="1"/>
        <s v="i-97" u="1"/>
        <s v="Elvira" u="1"/>
        <s v="Stiven" u="1"/>
        <s v="Loveline" u="1"/>
        <s v="Hervé" u="1"/>
        <s v="Thomas" u="1"/>
        <s v="i23c" u="1"/>
        <s v="Erislaine" u="1"/>
        <s v="Gilbert" u="1"/>
        <s v="Cynthia" u="1"/>
        <s v="Cynthia " u="1"/>
        <s v="Franck" u="1"/>
        <s v="i6" u="1"/>
        <s v="Severen" u="1"/>
        <s v="Unice" u="1"/>
        <s v="Stephane" u="1"/>
        <s v="Herman" u="1"/>
        <s v="Nadine" u="1"/>
        <s v="Afriland -16" u="1"/>
        <s v="i59" u="1"/>
        <s v="Marie paule" u="1"/>
        <s v="i97" u="1"/>
        <s v="Private" u="1"/>
        <s v="E13" u="1"/>
        <s v="Herve" u="1"/>
        <s v="Abumbi" u="1"/>
        <s v="Gaspard" u="1"/>
        <s v="Privat" u="1"/>
        <s v="Stevens" u="1"/>
        <s v="Afriland-68" u="1"/>
        <s v="Maktar" u="1"/>
        <s v="Afriland-13" u="1"/>
        <s v="Afriland - 07" u="1"/>
        <s v="Marie paul" u="1"/>
        <s v="Afriland - 68" u="1"/>
        <s v="i61" u="1"/>
        <s v="Afriland-14" u="1"/>
        <s v="i7" u="1"/>
        <s v="i63" u="1"/>
        <s v="Ofir" u="1"/>
        <s v="Aimé" u="1"/>
        <s v="Martar" u="1"/>
        <s v="Danielle" u="1"/>
        <s v="Joel" u="1"/>
        <s v="Tiffany" u="1"/>
        <s v="Afriland - 16" u="1"/>
        <s v="i29"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LAGA" refreshedDate="45639.375106134263" createdVersion="6" refreshedVersion="6" minRefreshableVersion="3" recordCount="985">
  <cacheSource type="worksheet">
    <worksheetSource ref="A1:L986" sheet="Data November"/>
  </cacheSource>
  <cacheFields count="12">
    <cacheField name="Date" numFmtId="168">
      <sharedItems containsSemiMixedTypes="0" containsNonDate="0" containsDate="1" containsString="0" minDate="2024-11-01T00:00:00" maxDate="2024-12-01T00:00:00"/>
    </cacheField>
    <cacheField name="DetaiLs" numFmtId="0">
      <sharedItems/>
    </cacheField>
    <cacheField name="Type of Subsistence" numFmtId="1">
      <sharedItems count="26">
        <s v="Telephone"/>
        <s v="Transport"/>
        <s v="Travel Subsistence"/>
        <s v="Transport "/>
        <s v="Office Materials"/>
        <s v="Trust Building"/>
        <s v="Services"/>
        <s v="Transfer Fees"/>
        <s v="Rent and Utilities"/>
        <s v="Equipment"/>
        <s v="Personnel"/>
        <s v="Bonus"/>
        <s v="Travel Expenses"/>
        <s v="Internet"/>
        <s v="Lawyer fees"/>
        <s v="Bonus to the media Officer"/>
        <s v="Bank Fees"/>
        <s v="Office" u="1"/>
        <s v="Office material" u="1"/>
        <s v="Bonus " u="1"/>
        <s v="Traveling expenses" u="1"/>
        <s v="Trvel Expenses" u="1"/>
        <s v="MINFOF" u="1"/>
        <s v="Team building" u="1"/>
        <s v="Lawyer service fees" u="1"/>
        <s v="Internet bill for the office for the month of September" u="1"/>
      </sharedItems>
    </cacheField>
    <cacheField name="Departments" numFmtId="0">
      <sharedItems count="9">
        <s v="Management"/>
        <s v="Legal"/>
        <s v="Investigations"/>
        <s v="Media"/>
        <s v="Office"/>
        <s v="Operations"/>
        <s v="Team Building"/>
        <s v="Internet" u="1"/>
        <s v="Operation" u="1"/>
      </sharedItems>
    </cacheField>
    <cacheField name="Used FCFA" numFmtId="3">
      <sharedItems containsSemiMixedTypes="0" containsString="0" containsNumber="1" containsInteger="1" minValue="-8600" maxValue="983780"/>
    </cacheField>
    <cacheField name="Used US $ " numFmtId="178">
      <sharedItems containsSemiMixedTypes="0" containsString="0" containsNumber="1" minValue="-14.678202596062009" maxValue="1683.2116838276306"/>
    </cacheField>
    <cacheField name="Receipt no." numFmtId="0">
      <sharedItems/>
    </cacheField>
    <cacheField name="Mission No" numFmtId="0">
      <sharedItems containsString="0" containsBlank="1" containsNumber="1" containsInteger="1" minValue="1" maxValue="15"/>
    </cacheField>
    <cacheField name="Users" numFmtId="1">
      <sharedItems count="19">
        <s v="Arrey"/>
        <s v="Aimé"/>
        <s v="i54"/>
        <s v="i49"/>
        <s v="Anna"/>
        <s v="Loveline"/>
        <s v="Stevens"/>
        <s v="François"/>
        <s v="i69"/>
        <s v="i46"/>
        <s v="i53"/>
        <s v="Rebecca"/>
        <s v="Unice"/>
        <s v="Eric"/>
        <s v="Afriland-16"/>
        <s v="Afriland-07"/>
        <s v="Afriland-13"/>
        <s v="Francois" u="1"/>
        <s v="i54 " u="1"/>
      </sharedItems>
    </cacheField>
    <cacheField name="Project" numFmtId="0">
      <sharedItems/>
    </cacheField>
    <cacheField name="Donors" numFmtId="0">
      <sharedItems count="3">
        <s v="Rufford Foundation"/>
        <s v="The Dutch Gorilla Foundation"/>
        <s v="Wildcat"/>
      </sharedItems>
    </cacheField>
    <cacheField name="US $ " numFmtId="174">
      <sharedItems containsSemiMixedTypes="0" containsString="0" containsNumber="1" minValue="584.46600000000001" maxValue="585.903000000000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2">
  <r>
    <d v="2022-09-01T00:00:00"/>
    <s v="Local Transport"/>
    <s v="Transport"/>
    <x v="0"/>
    <n v="1800"/>
    <n v="2.8135085988716235"/>
    <s v="aim-r"/>
    <m/>
    <s v="Aime"/>
    <s v="LAGA Cameroon"/>
    <x v="0"/>
    <n v="639.77057000000002"/>
  </r>
  <r>
    <d v="2022-09-02T00:00:00"/>
    <s v="Local Transport"/>
    <s v="Transport"/>
    <x v="0"/>
    <n v="1800"/>
    <n v="3.1797434794943644"/>
    <s v="aim-r"/>
    <m/>
    <s v="Aime"/>
    <s v="LAGA Cameroon"/>
    <x v="1"/>
    <n v="566.08339999999998"/>
  </r>
  <r>
    <d v="2022-09-03T00:00:00"/>
    <s v="Local Transport"/>
    <s v="Transport"/>
    <x v="0"/>
    <n v="2450"/>
    <n v="4.3279841804228845"/>
    <s v="aim-r"/>
    <m/>
    <s v="Aime"/>
    <s v="LAGA Cameroon"/>
    <x v="1"/>
    <n v="566.08339999999998"/>
  </r>
  <r>
    <d v="2022-09-03T00:00:00"/>
    <s v="Feeding"/>
    <s v="Travel expenses"/>
    <x v="0"/>
    <n v="2000"/>
    <n v="3.5330483105492938"/>
    <s v="aim-r"/>
    <m/>
    <s v="Aime"/>
    <s v="LAGA Cameroon"/>
    <x v="1"/>
    <n v="566.08339999999998"/>
  </r>
  <r>
    <d v="2022-09-04T00:00:00"/>
    <s v="Feeding"/>
    <s v="Travel expenses"/>
    <x v="0"/>
    <n v="2000"/>
    <n v="3.5330483105492938"/>
    <s v="aim-r"/>
    <m/>
    <s v="Aime"/>
    <s v="LAGA Cameroon"/>
    <x v="1"/>
    <n v="566.08339999999998"/>
  </r>
  <r>
    <d v="2022-09-05T00:00:00"/>
    <s v="Local Transport"/>
    <s v="Transport"/>
    <x v="0"/>
    <n v="1900"/>
    <n v="3.3563958950218291"/>
    <s v="aim-r"/>
    <m/>
    <s v="Aime"/>
    <s v="LAGA Cameroon"/>
    <x v="1"/>
    <n v="566.08339999999998"/>
  </r>
  <r>
    <d v="2022-09-05T00:00:00"/>
    <s v="Feeding"/>
    <s v="Travel expenses"/>
    <x v="0"/>
    <n v="2000"/>
    <n v="3.5330483105492938"/>
    <s v="aim-r"/>
    <m/>
    <s v="Aime"/>
    <s v="LAGA Cameroon"/>
    <x v="1"/>
    <n v="566.08339999999998"/>
  </r>
  <r>
    <d v="2022-09-05T00:00:00"/>
    <s v="Yaounde Operation"/>
    <s v="Bonus"/>
    <x v="0"/>
    <n v="50000"/>
    <n v="78.153016635322871"/>
    <s v="aim-r"/>
    <m/>
    <s v="Aime"/>
    <s v="LAGA Cameroon"/>
    <x v="0"/>
    <n v="639.77057000000002"/>
  </r>
  <r>
    <d v="2022-09-06T00:00:00"/>
    <s v="X 1 MINFOF"/>
    <s v="Bonus"/>
    <x v="0"/>
    <n v="20000"/>
    <n v="35.330483105492938"/>
    <s v="aim-1"/>
    <m/>
    <s v="Aime"/>
    <s v="LAGA Cameroon"/>
    <x v="1"/>
    <n v="566.08339999999998"/>
  </r>
  <r>
    <d v="2022-09-06T00:00:00"/>
    <s v="X 24 Printing"/>
    <s v="Office Material"/>
    <x v="0"/>
    <n v="2400"/>
    <n v="4.2396579726591526"/>
    <s v="aim-2"/>
    <m/>
    <s v="Aime"/>
    <s v="LAGA Cameroon"/>
    <x v="1"/>
    <n v="566.08339999999998"/>
  </r>
  <r>
    <d v="2022-09-06T00:00:00"/>
    <s v="X 120 Photocopies"/>
    <s v="Office Material"/>
    <x v="0"/>
    <n v="3000"/>
    <n v="5.111167901865576"/>
    <s v="aim-2"/>
    <m/>
    <s v="Aime"/>
    <s v="LAGA Cameroon"/>
    <x v="2"/>
    <n v="586.95000000000005"/>
  </r>
  <r>
    <d v="2022-09-06T00:00:00"/>
    <s v="X 5 Photos"/>
    <s v="Office Material"/>
    <x v="0"/>
    <n v="2500"/>
    <n v="4.2593065848879803"/>
    <s v="aim-2"/>
    <m/>
    <s v="Aime"/>
    <s v="LAGA Cameroon"/>
    <x v="2"/>
    <n v="586.95000000000005"/>
  </r>
  <r>
    <d v="2022-09-06T00:00:00"/>
    <s v="Local Transport"/>
    <s v="Transport"/>
    <x v="0"/>
    <n v="1800"/>
    <n v="3.0667007411193454"/>
    <s v="aim-r"/>
    <m/>
    <s v="Aime"/>
    <s v="LAGA Cameroon"/>
    <x v="2"/>
    <n v="586.95000000000005"/>
  </r>
  <r>
    <d v="2022-09-06T00:00:00"/>
    <s v="Feeding"/>
    <s v="Travel expenses"/>
    <x v="0"/>
    <n v="2000"/>
    <n v="3.4074452679103837"/>
    <s v="aim-r"/>
    <m/>
    <s v="Aime"/>
    <s v="LAGA Cameroon"/>
    <x v="2"/>
    <n v="586.95000000000005"/>
  </r>
  <r>
    <d v="2022-09-07T00:00:00"/>
    <s v="Feeding"/>
    <s v="Travel expenses"/>
    <x v="0"/>
    <n v="2000"/>
    <n v="3.4074452679103837"/>
    <s v="aim-r"/>
    <m/>
    <s v="Aime"/>
    <s v="LAGA Cameroon"/>
    <x v="2"/>
    <n v="586.95000000000005"/>
  </r>
  <r>
    <d v="2022-09-07T00:00:00"/>
    <s v="Local Transport"/>
    <s v="Transport"/>
    <x v="0"/>
    <n v="2500"/>
    <n v="4.2593065848879803"/>
    <s v="aim-r"/>
    <m/>
    <s v="Aime"/>
    <s v="LAGA Cameroon"/>
    <x v="2"/>
    <n v="586.95000000000005"/>
  </r>
  <r>
    <d v="2022-09-07T00:00:00"/>
    <s v="X 1Police"/>
    <s v="Bonus"/>
    <x v="0"/>
    <n v="5000"/>
    <n v="8.5186131697759606"/>
    <s v="aim-3"/>
    <m/>
    <s v="Aime"/>
    <s v="LAGA Cameroon"/>
    <x v="2"/>
    <n v="586.95000000000005"/>
  </r>
  <r>
    <d v="2022-09-07T00:00:00"/>
    <s v="Local Transport"/>
    <s v="Transport"/>
    <x v="0"/>
    <n v="2500"/>
    <n v="4.2593065848879803"/>
    <s v="aim-r"/>
    <m/>
    <s v="Aime"/>
    <s v="LAGA Cameroon"/>
    <x v="2"/>
    <n v="586.95000000000005"/>
  </r>
  <r>
    <d v="2022-09-07T00:00:00"/>
    <s v="Local Transport"/>
    <s v="Transport"/>
    <x v="0"/>
    <n v="1900"/>
    <n v="3.2370730045148646"/>
    <s v="aim-r"/>
    <m/>
    <s v="Aime"/>
    <s v="LAGA Cameroon"/>
    <x v="2"/>
    <n v="586.95000000000005"/>
  </r>
  <r>
    <d v="2022-09-08T00:00:00"/>
    <s v="Local Transport"/>
    <s v="Transport"/>
    <x v="0"/>
    <n v="1700"/>
    <n v="2.8963284777238263"/>
    <s v="aim-r"/>
    <m/>
    <s v="Aime"/>
    <s v="LAGA Cameroon"/>
    <x v="2"/>
    <n v="586.95000000000005"/>
  </r>
  <r>
    <d v="2022-09-09T00:00:00"/>
    <s v="Local Transport"/>
    <s v="Transport"/>
    <x v="0"/>
    <n v="1800"/>
    <n v="2.8135085988716235"/>
    <s v="aim-r"/>
    <m/>
    <s v="Aime"/>
    <s v="LAGA Cameroon"/>
    <x v="0"/>
    <n v="639.77057000000002"/>
  </r>
  <r>
    <d v="2022-09-10T00:00:00"/>
    <s v="Local Transport"/>
    <s v="Transport"/>
    <x v="0"/>
    <n v="1600"/>
    <n v="2.826438648439435"/>
    <s v="aim-r"/>
    <m/>
    <s v="Aime"/>
    <s v="LAGA Cameroon"/>
    <x v="1"/>
    <n v="566.08339999999998"/>
  </r>
  <r>
    <d v="2022-09-12T00:00:00"/>
    <s v="Local Transport"/>
    <s v="Transport"/>
    <x v="0"/>
    <n v="1700"/>
    <n v="2.6194548452210356"/>
    <s v="aim-r"/>
    <m/>
    <s v="Aime"/>
    <s v="LAGA Cameroon"/>
    <x v="3"/>
    <n v="648.99"/>
  </r>
  <r>
    <d v="2022-09-13T00:00:00"/>
    <s v="Local Transport"/>
    <s v="Transport"/>
    <x v="0"/>
    <n v="1800"/>
    <n v="3.1797434794943644"/>
    <s v="aim-r"/>
    <m/>
    <s v="Aime"/>
    <s v="LAGA Cameroon"/>
    <x v="1"/>
    <n v="566.08339999999998"/>
  </r>
  <r>
    <d v="2022-09-14T00:00:00"/>
    <s v="Local Transport"/>
    <s v="Transport"/>
    <x v="0"/>
    <n v="1700"/>
    <n v="3.0030910639668997"/>
    <s v="aim-r"/>
    <m/>
    <s v="Aime"/>
    <s v="LAGA Cameroon"/>
    <x v="1"/>
    <n v="566.08339999999998"/>
  </r>
  <r>
    <d v="2022-09-15T00:00:00"/>
    <s v="Local Transport"/>
    <s v="Transport"/>
    <x v="0"/>
    <n v="1800"/>
    <n v="2.8135085988716235"/>
    <s v="aim-r"/>
    <m/>
    <s v="Aime"/>
    <s v="LAGA Cameroon"/>
    <x v="4"/>
    <n v="639.77057000000002"/>
  </r>
  <r>
    <d v="2022-09-16T00:00:00"/>
    <s v="Local Transport"/>
    <s v="Transport"/>
    <x v="0"/>
    <n v="1600"/>
    <n v="2.826438648439435"/>
    <s v="aim-r"/>
    <m/>
    <s v="Aime"/>
    <s v="LAGA Cameroon"/>
    <x v="1"/>
    <n v="566.08339999999998"/>
  </r>
  <r>
    <d v="2022-09-17T00:00:00"/>
    <s v="Local Transport"/>
    <s v="Transport"/>
    <x v="0"/>
    <n v="1600"/>
    <n v="2.826438648439435"/>
    <s v="aim-r"/>
    <m/>
    <s v="Aime"/>
    <s v="LAGA Cameroon"/>
    <x v="1"/>
    <n v="566.08339999999998"/>
  </r>
  <r>
    <d v="2022-09-18T00:00:00"/>
    <s v="Local Transport"/>
    <s v="Transport"/>
    <x v="0"/>
    <n v="1900"/>
    <n v="2.9698146321422692"/>
    <s v="aim-r"/>
    <m/>
    <s v="Aime"/>
    <s v="LAGA Cameroon"/>
    <x v="0"/>
    <n v="639.77057000000002"/>
  </r>
  <r>
    <d v="2022-09-18T00:00:00"/>
    <s v="Yaounde-Douala"/>
    <s v="Transport"/>
    <x v="0"/>
    <n v="5000"/>
    <n v="8.8326207763732345"/>
    <s v="aim-4"/>
    <m/>
    <s v="Aime"/>
    <s v="LAGA Cameroon"/>
    <x v="1"/>
    <n v="566.08339999999998"/>
  </r>
  <r>
    <d v="2022-09-18T00:00:00"/>
    <s v="Feeding"/>
    <s v="Travel expenses"/>
    <x v="0"/>
    <n v="5000"/>
    <n v="8.8326207763732345"/>
    <s v="aim-r"/>
    <m/>
    <s v="Aime"/>
    <s v="LAGA Cameroon"/>
    <x v="1"/>
    <n v="566.08339999999998"/>
  </r>
  <r>
    <d v="2022-09-18T00:00:00"/>
    <s v="Lodging"/>
    <s v="Travel expenses"/>
    <x v="0"/>
    <n v="15000"/>
    <n v="26.497862329119702"/>
    <s v="aim-5"/>
    <m/>
    <s v="Aime"/>
    <s v="LAGA Cameroon"/>
    <x v="1"/>
    <n v="566.08339999999998"/>
  </r>
  <r>
    <d v="2022-09-19T00:00:00"/>
    <s v="Local Transport"/>
    <s v="Travel expenses"/>
    <x v="0"/>
    <n v="1900"/>
    <n v="2.9698146321422692"/>
    <s v="aim-r"/>
    <m/>
    <s v="Aime"/>
    <s v="LAGA Cameroon"/>
    <x v="0"/>
    <n v="639.77057000000002"/>
  </r>
  <r>
    <d v="2022-09-19T00:00:00"/>
    <s v="Local Transport"/>
    <s v="Transport"/>
    <x v="1"/>
    <n v="12500"/>
    <n v="22.081551940933085"/>
    <s v="aim-6"/>
    <m/>
    <s v="Aime"/>
    <s v="LAGA Cameroon"/>
    <x v="1"/>
    <n v="566.08339999999998"/>
  </r>
  <r>
    <d v="2022-09-19T00:00:00"/>
    <s v="Local Transport"/>
    <s v="Transport"/>
    <x v="1"/>
    <n v="12500"/>
    <n v="22.081551940933085"/>
    <s v="aim-7"/>
    <m/>
    <s v="Aime"/>
    <s v="LAGA Cameroon"/>
    <x v="1"/>
    <n v="566.08339999999998"/>
  </r>
  <r>
    <d v="2022-09-19T00:00:00"/>
    <s v="Local Transport"/>
    <s v="Transport"/>
    <x v="1"/>
    <n v="12500"/>
    <n v="19.538254158830718"/>
    <s v="aim-8"/>
    <m/>
    <s v="Aime"/>
    <s v="LAGA Cameroon"/>
    <x v="0"/>
    <n v="639.77057000000002"/>
  </r>
  <r>
    <d v="2022-09-19T00:00:00"/>
    <s v="Local Transport"/>
    <s v="Transport"/>
    <x v="1"/>
    <n v="12500"/>
    <n v="22.081551940933085"/>
    <s v="aim-9"/>
    <m/>
    <s v="Aime"/>
    <s v="LAGA Cameroon"/>
    <x v="1"/>
    <n v="566.08339999999998"/>
  </r>
  <r>
    <d v="2022-09-19T00:00:00"/>
    <s v="Trust Building"/>
    <s v="Office Material"/>
    <x v="0"/>
    <n v="2700"/>
    <n v="4.7696152192415466"/>
    <s v="aim-r"/>
    <m/>
    <s v="Aime"/>
    <s v="LAGA Cameroon"/>
    <x v="1"/>
    <n v="566.08339999999998"/>
  </r>
  <r>
    <d v="2022-09-19T00:00:00"/>
    <s v="Local Transport"/>
    <s v="Transport"/>
    <x v="0"/>
    <n v="4000"/>
    <n v="7.0660966210985876"/>
    <s v="aim-r"/>
    <m/>
    <s v="Aime"/>
    <s v="LAGA Cameroon"/>
    <x v="1"/>
    <n v="566.08339999999998"/>
  </r>
  <r>
    <d v="2022-09-19T00:00:00"/>
    <s v="Feeding"/>
    <s v="Travel expenses"/>
    <x v="0"/>
    <n v="5000"/>
    <n v="7.8153016635322876"/>
    <s v="aim-r"/>
    <m/>
    <s v="Aime"/>
    <s v="LAGA Cameroon"/>
    <x v="0"/>
    <n v="639.77057000000002"/>
  </r>
  <r>
    <d v="2022-09-19T00:00:00"/>
    <s v="Lodging"/>
    <s v="Travel expenses"/>
    <x v="0"/>
    <n v="15000"/>
    <n v="23.112836869597373"/>
    <s v="aim-5"/>
    <m/>
    <s v="Aime"/>
    <s v="LAGA Cameroon"/>
    <x v="3"/>
    <n v="648.99"/>
  </r>
  <r>
    <d v="2022-09-20T00:00:00"/>
    <s v="Local Transport"/>
    <s v="Transport"/>
    <x v="0"/>
    <n v="1900"/>
    <n v="3.3563958950218291"/>
    <s v="aim-r"/>
    <m/>
    <s v="Aime"/>
    <s v="LAGA Cameroon"/>
    <x v="1"/>
    <n v="566.08339999999998"/>
  </r>
  <r>
    <d v="2022-09-20T00:00:00"/>
    <s v="Local Transport"/>
    <s v="Transport"/>
    <x v="1"/>
    <n v="5000"/>
    <n v="8.8326207763732345"/>
    <s v="aim-10"/>
    <m/>
    <s v="Aime"/>
    <s v="LAGA Cameroon"/>
    <x v="1"/>
    <n v="566.08339999999998"/>
  </r>
  <r>
    <d v="2022-09-20T00:00:00"/>
    <s v="Local Transport"/>
    <s v="Transport"/>
    <x v="1"/>
    <n v="5000"/>
    <n v="8.8326207763732345"/>
    <s v="aim-11"/>
    <m/>
    <s v="Aime"/>
    <s v="LAGA Cameroon"/>
    <x v="1"/>
    <n v="566.08339999999998"/>
  </r>
  <r>
    <d v="2022-09-20T00:00:00"/>
    <s v="Local Transport"/>
    <s v="Transport"/>
    <x v="1"/>
    <n v="5000"/>
    <n v="8.8326207763732345"/>
    <s v="aim-12"/>
    <m/>
    <s v="Aime"/>
    <s v="LAGA Cameroon"/>
    <x v="1"/>
    <n v="566.08339999999998"/>
  </r>
  <r>
    <d v="2022-09-20T00:00:00"/>
    <s v="Local Transport"/>
    <s v="Transport"/>
    <x v="1"/>
    <n v="5000"/>
    <n v="8.8326207763732345"/>
    <s v="aim-13"/>
    <m/>
    <s v="Aime"/>
    <s v="LAGA Cameroon"/>
    <x v="1"/>
    <n v="566.08339999999998"/>
  </r>
  <r>
    <d v="2022-09-20T00:00:00"/>
    <s v="Local Transport"/>
    <s v="Transport"/>
    <x v="1"/>
    <n v="5000"/>
    <n v="8.8326207763732345"/>
    <s v="aim-14"/>
    <m/>
    <s v="Aime"/>
    <s v="LAGA Cameroon"/>
    <x v="1"/>
    <n v="566.08339999999998"/>
  </r>
  <r>
    <d v="2022-09-20T00:00:00"/>
    <s v="X 1 Police"/>
    <s v="Bonus"/>
    <x v="1"/>
    <n v="20000"/>
    <n v="34.074452679103842"/>
    <s v="aim-15"/>
    <m/>
    <s v="Aime"/>
    <s v="LAGA Cameroon"/>
    <x v="2"/>
    <n v="586.95000000000005"/>
  </r>
  <r>
    <d v="2022-09-20T00:00:00"/>
    <s v="X 1 Police"/>
    <s v="Bonus"/>
    <x v="1"/>
    <n v="20000"/>
    <n v="34.074452679103842"/>
    <s v="aim-16"/>
    <m/>
    <s v="Aime"/>
    <s v="LAGA Cameroon"/>
    <x v="2"/>
    <n v="586.95000000000005"/>
  </r>
  <r>
    <d v="2022-09-20T00:00:00"/>
    <s v="X 1Police"/>
    <s v="Bonus"/>
    <x v="1"/>
    <n v="20000"/>
    <n v="34.074452679103842"/>
    <s v="aim-17"/>
    <m/>
    <s v="Aime"/>
    <s v="LAGA Cameroon"/>
    <x v="2"/>
    <n v="586.95000000000005"/>
  </r>
  <r>
    <d v="2022-09-20T00:00:00"/>
    <s v="X 1Police"/>
    <s v="Bonus"/>
    <x v="1"/>
    <n v="20000"/>
    <n v="34.074452679103842"/>
    <s v="aim-18"/>
    <m/>
    <s v="Aime"/>
    <s v="LAGA Cameroon"/>
    <x v="2"/>
    <n v="586.95000000000005"/>
  </r>
  <r>
    <d v="2022-09-20T00:00:00"/>
    <s v="X 1Police"/>
    <s v="Bonus"/>
    <x v="1"/>
    <n v="20000"/>
    <n v="31.26120665412915"/>
    <s v="aim-19"/>
    <m/>
    <s v="Aime"/>
    <s v="LAGA Cameroon"/>
    <x v="4"/>
    <n v="639.77057000000002"/>
  </r>
  <r>
    <d v="2022-09-20T00:00:00"/>
    <s v="X 1Police"/>
    <s v="Bonus"/>
    <x v="1"/>
    <n v="20000"/>
    <n v="30.817115826129832"/>
    <s v="aim-20"/>
    <m/>
    <s v="Aime"/>
    <s v="LAGA Cameroon"/>
    <x v="3"/>
    <n v="648.99"/>
  </r>
  <r>
    <d v="2022-09-20T00:00:00"/>
    <s v="X 1Police"/>
    <s v="Bonus"/>
    <x v="1"/>
    <n v="20000"/>
    <n v="30.817115826129832"/>
    <s v="aim-21"/>
    <m/>
    <s v="Aime"/>
    <s v="LAGA Cameroon"/>
    <x v="3"/>
    <n v="648.99"/>
  </r>
  <r>
    <d v="2022-09-20T00:00:00"/>
    <s v="X 1Police"/>
    <s v="Bonus"/>
    <x v="1"/>
    <n v="20000"/>
    <n v="34.074452679103842"/>
    <s v="aim-22"/>
    <m/>
    <s v="Aime"/>
    <s v="LAGA Cameroon"/>
    <x v="2"/>
    <n v="586.95000000000005"/>
  </r>
  <r>
    <d v="2022-09-20T00:00:00"/>
    <s v="X 1 MINFOF"/>
    <s v="Bonus"/>
    <x v="0"/>
    <n v="20000"/>
    <n v="31.26120665412915"/>
    <s v="aim-23"/>
    <m/>
    <s v="Aime"/>
    <s v="LAGA Cameroon"/>
    <x v="0"/>
    <n v="639.77057000000002"/>
  </r>
  <r>
    <d v="2022-09-20T00:00:00"/>
    <s v="X 1 MINFOF"/>
    <s v="Bonus"/>
    <x v="0"/>
    <n v="20000"/>
    <n v="31.26120665412915"/>
    <s v="aim-24"/>
    <m/>
    <s v="Aime"/>
    <s v="LAGA Cameroon"/>
    <x v="0"/>
    <n v="639.77057000000002"/>
  </r>
  <r>
    <d v="2022-09-20T00:00:00"/>
    <s v="X 1Police"/>
    <s v="Bonus"/>
    <x v="1"/>
    <n v="20000"/>
    <n v="31.26120665412915"/>
    <s v="aim-25"/>
    <m/>
    <s v="Aime"/>
    <s v="LAGA Cameroon"/>
    <x v="0"/>
    <n v="639.77057000000002"/>
  </r>
  <r>
    <d v="2022-09-20T00:00:00"/>
    <s v="X 1Police"/>
    <s v="Bonus"/>
    <x v="1"/>
    <n v="20000"/>
    <n v="30.817115826129832"/>
    <s v="aim-26"/>
    <m/>
    <s v="Aime"/>
    <s v="LAGA Cameroon"/>
    <x v="3"/>
    <n v="648.99"/>
  </r>
  <r>
    <d v="2022-09-20T00:00:00"/>
    <s v="X 1Police"/>
    <s v="Bonus"/>
    <x v="1"/>
    <n v="20000"/>
    <n v="30.817115826129832"/>
    <s v="aim-27"/>
    <m/>
    <s v="Aime"/>
    <s v="LAGA Cameroon"/>
    <x v="3"/>
    <n v="648.99"/>
  </r>
  <r>
    <d v="2022-09-20T00:00:00"/>
    <s v="X 1Police"/>
    <s v="Bonus"/>
    <x v="1"/>
    <n v="20000"/>
    <n v="31.26120665412915"/>
    <s v="aim-28"/>
    <m/>
    <s v="Aime"/>
    <s v="LAGA Cameroon"/>
    <x v="0"/>
    <n v="639.77057000000002"/>
  </r>
  <r>
    <d v="2022-09-20T00:00:00"/>
    <s v="X 1Police"/>
    <s v="Bonus"/>
    <x v="1"/>
    <n v="20000"/>
    <n v="34.074452679103842"/>
    <s v="aim-29"/>
    <m/>
    <s v="Aime"/>
    <s v="LAGA Cameroon"/>
    <x v="2"/>
    <n v="586.95000000000005"/>
  </r>
  <r>
    <d v="2022-09-20T00:00:00"/>
    <s v="X 1Police"/>
    <s v="Bonus"/>
    <x v="1"/>
    <n v="20000"/>
    <n v="35.330483105492938"/>
    <s v="aim-30"/>
    <m/>
    <s v="Aime"/>
    <s v="LAGA Cameroon"/>
    <x v="1"/>
    <n v="566.08339999999998"/>
  </r>
  <r>
    <d v="2022-09-20T00:00:00"/>
    <s v="X 1Police"/>
    <s v="Bonus"/>
    <x v="1"/>
    <n v="20000"/>
    <n v="30.817115826129832"/>
    <s v="aim-31"/>
    <m/>
    <s v="Aime"/>
    <s v="LAGA Cameroon"/>
    <x v="3"/>
    <n v="648.99"/>
  </r>
  <r>
    <d v="2022-09-20T00:00:00"/>
    <s v="X 1Police"/>
    <s v="Bonus"/>
    <x v="1"/>
    <n v="20000"/>
    <n v="30.817115826129832"/>
    <s v="aim-32"/>
    <m/>
    <s v="Aime"/>
    <s v="LAGA Cameroon"/>
    <x v="3"/>
    <n v="648.99"/>
  </r>
  <r>
    <d v="2022-09-20T00:00:00"/>
    <s v="X 1Police"/>
    <s v="Bonus"/>
    <x v="1"/>
    <n v="20000"/>
    <n v="30.817115826129832"/>
    <s v="aim-33"/>
    <m/>
    <s v="Aime"/>
    <s v="LAGA Cameroon"/>
    <x v="3"/>
    <n v="648.99"/>
  </r>
  <r>
    <d v="2022-09-20T00:00:00"/>
    <s v="X 1Police"/>
    <s v="Bonus"/>
    <x v="1"/>
    <n v="20000"/>
    <n v="30.817115826129832"/>
    <s v="aim-34"/>
    <m/>
    <s v="Aime"/>
    <s v="LAGA Cameroon"/>
    <x v="3"/>
    <n v="648.99"/>
  </r>
  <r>
    <d v="2022-09-20T00:00:00"/>
    <s v="Local Transport"/>
    <s v="Transport"/>
    <x v="0"/>
    <n v="2500"/>
    <n v="4.4163103881866173"/>
    <s v="aim-r"/>
    <m/>
    <s v="Aime"/>
    <s v="LAGA Cameroon"/>
    <x v="1"/>
    <n v="566.08339999999998"/>
  </r>
  <r>
    <d v="2022-09-20T00:00:00"/>
    <s v="Local Transport"/>
    <s v="Transport"/>
    <x v="0"/>
    <n v="2500"/>
    <n v="3.9076508317661438"/>
    <s v="aim-r"/>
    <m/>
    <s v="Aime"/>
    <s v="LAGA Cameroon"/>
    <x v="0"/>
    <n v="639.77057000000002"/>
  </r>
  <r>
    <d v="2022-09-20T00:00:00"/>
    <s v="Local Transport"/>
    <s v="Transport"/>
    <x v="0"/>
    <n v="2500"/>
    <n v="4.4163103881866173"/>
    <s v="aim-r"/>
    <m/>
    <s v="Aime"/>
    <s v="LAGA Cameroon"/>
    <x v="1"/>
    <n v="566.08339999999998"/>
  </r>
  <r>
    <d v="2022-09-20T00:00:00"/>
    <s v="Local Transport"/>
    <s v="Transport"/>
    <x v="0"/>
    <n v="2500"/>
    <n v="4.4163103881866173"/>
    <s v="aim-r"/>
    <m/>
    <s v="Aime"/>
    <s v="LAGA Cameroon"/>
    <x v="1"/>
    <n v="566.08339999999998"/>
  </r>
  <r>
    <d v="2022-09-20T00:00:00"/>
    <s v="Feeding"/>
    <s v="Travel expenses"/>
    <x v="0"/>
    <n v="3000"/>
    <n v="5.111167901865576"/>
    <s v="aim-r"/>
    <m/>
    <s v="Aime"/>
    <s v="LAGA Cameroon"/>
    <x v="2"/>
    <n v="586.95000000000005"/>
  </r>
  <r>
    <d v="2022-09-20T00:00:00"/>
    <s v="Feeding"/>
    <s v="Travel expenses"/>
    <x v="0"/>
    <n v="5000"/>
    <n v="8.8326207763732345"/>
    <s v="aim-r"/>
    <m/>
    <s v="Aime"/>
    <s v="LAGA Cameroon"/>
    <x v="1"/>
    <n v="566.08339999999998"/>
  </r>
  <r>
    <d v="2022-09-20T00:00:00"/>
    <s v="Lodging"/>
    <s v="Travel expenses"/>
    <x v="0"/>
    <n v="15000"/>
    <n v="26.497862329119702"/>
    <s v="aim-5"/>
    <m/>
    <s v="Aime"/>
    <s v="LAGA Cameroon"/>
    <x v="1"/>
    <n v="566.08339999999998"/>
  </r>
  <r>
    <d v="2022-09-21T00:00:00"/>
    <s v="Local Transport"/>
    <s v="Transport"/>
    <x v="0"/>
    <n v="2500"/>
    <n v="4.4163103881866173"/>
    <s v="aim-r"/>
    <m/>
    <s v="Aime"/>
    <s v="LAGA Cameroon"/>
    <x v="1"/>
    <n v="566.08339999999998"/>
  </r>
  <r>
    <d v="2022-09-21T00:00:00"/>
    <s v="Local Transport"/>
    <s v="Transport"/>
    <x v="0"/>
    <n v="2500"/>
    <n v="3.852139478266229"/>
    <s v="aim-r"/>
    <m/>
    <s v="Aime"/>
    <s v="LAGA Cameroon"/>
    <x v="3"/>
    <n v="648.99"/>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7000"/>
    <n v="12.365669086922528"/>
    <s v="aim-r"/>
    <m/>
    <s v="Aime"/>
    <s v="LAGA Cameroon"/>
    <x v="1"/>
    <n v="566.08339999999998"/>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5000"/>
    <n v="8.8326207763732345"/>
    <s v="aim-r"/>
    <m/>
    <s v="Aime"/>
    <s v="LAGA Cameroon"/>
    <x v="1"/>
    <n v="566.08339999999998"/>
  </r>
  <r>
    <d v="2022-09-21T00:00:00"/>
    <s v="Local Transport"/>
    <s v="Transport"/>
    <x v="0"/>
    <n v="1900"/>
    <n v="3.3563958950218291"/>
    <s v="aim-r"/>
    <m/>
    <s v="Aime"/>
    <s v="LAGA Cameroon"/>
    <x v="1"/>
    <n v="566.08339999999998"/>
  </r>
  <r>
    <d v="2022-09-21T00:00:00"/>
    <s v="Lodging"/>
    <s v="Travel expenses"/>
    <x v="0"/>
    <n v="15000"/>
    <n v="26.497862329119702"/>
    <s v="aim-5"/>
    <m/>
    <s v="Aime"/>
    <s v="LAGA Cameroon"/>
    <x v="1"/>
    <n v="566.08339999999998"/>
  </r>
  <r>
    <d v="2022-09-22T00:00:00"/>
    <s v="Local Transport"/>
    <s v="Transport"/>
    <x v="0"/>
    <n v="1900"/>
    <n v="3.3563958950218291"/>
    <s v="aim-r"/>
    <m/>
    <s v="Aime"/>
    <s v="LAGA Cameroon"/>
    <x v="1"/>
    <n v="566.08339999999998"/>
  </r>
  <r>
    <d v="2022-09-22T00:00:00"/>
    <s v="Feeding"/>
    <s v="Travel expenses"/>
    <x v="0"/>
    <n v="7000"/>
    <n v="12.365669086922528"/>
    <s v="aim-r"/>
    <m/>
    <s v="Aime"/>
    <s v="LAGA Cameroon"/>
    <x v="1"/>
    <n v="566.08339999999998"/>
  </r>
  <r>
    <d v="2022-09-22T00:00:00"/>
    <s v="Feeding"/>
    <s v="Travel expenses"/>
    <x v="0"/>
    <n v="5000"/>
    <n v="8.8326207763732345"/>
    <s v="aim-r"/>
    <m/>
    <s v="Aime"/>
    <s v="LAGA Cameroon"/>
    <x v="1"/>
    <n v="566.08339999999998"/>
  </r>
  <r>
    <d v="2022-09-22T00:00:00"/>
    <s v="Lodging"/>
    <s v="Travel expenses"/>
    <x v="0"/>
    <n v="15000"/>
    <n v="26.497862329119702"/>
    <s v="aim-5"/>
    <m/>
    <s v="Aime"/>
    <s v="LAGA Cameroon"/>
    <x v="1"/>
    <n v="566.08339999999998"/>
  </r>
  <r>
    <d v="2022-09-23T00:00:00"/>
    <s v="Local Transport"/>
    <s v="Transport"/>
    <x v="0"/>
    <n v="2500"/>
    <n v="4.4163103881866173"/>
    <s v="aim-r"/>
    <m/>
    <s v="Aime"/>
    <s v="LAGA Cameroon"/>
    <x v="1"/>
    <n v="566.08339999999998"/>
  </r>
  <r>
    <d v="2022-09-23T00:00:00"/>
    <s v="Local Transport"/>
    <s v="Transport"/>
    <x v="0"/>
    <n v="2500"/>
    <n v="3.852139478266229"/>
    <s v="aim-r"/>
    <m/>
    <s v="Aime"/>
    <s v="LAGA Cameroon"/>
    <x v="3"/>
    <n v="648.99"/>
  </r>
  <r>
    <d v="2022-09-23T00:00:00"/>
    <s v="X 1Police"/>
    <s v="Bonus"/>
    <x v="0"/>
    <n v="10000"/>
    <n v="15.408557913064916"/>
    <s v="aim-35"/>
    <m/>
    <s v="Aime"/>
    <s v="LAGA Cameroon"/>
    <x v="3"/>
    <n v="648.99"/>
  </r>
  <r>
    <d v="2022-09-23T00:00:00"/>
    <s v="Feeding"/>
    <s v="Travel expenses"/>
    <x v="0"/>
    <n v="7000"/>
    <n v="10.785990539145441"/>
    <s v="aim-r"/>
    <m/>
    <s v="Aime"/>
    <s v="LAGA Cameroon"/>
    <x v="3"/>
    <n v="648.99"/>
  </r>
  <r>
    <d v="2022-09-23T00:00:00"/>
    <s v="Feeding"/>
    <s v="Travel expenses"/>
    <x v="0"/>
    <n v="5000"/>
    <n v="7.7042789565324581"/>
    <s v="aim-r"/>
    <m/>
    <s v="Aime"/>
    <s v="LAGA Cameroon"/>
    <x v="3"/>
    <n v="648.99"/>
  </r>
  <r>
    <d v="2022-09-23T00:00:00"/>
    <s v="Local Transport"/>
    <s v="Transport"/>
    <x v="0"/>
    <n v="1900"/>
    <n v="2.927626003482334"/>
    <s v="aim-r"/>
    <m/>
    <s v="Aime"/>
    <s v="LAGA Cameroon"/>
    <x v="3"/>
    <n v="648.99"/>
  </r>
  <r>
    <d v="2022-09-23T00:00:00"/>
    <s v="Douala-Yaounde"/>
    <s v="Transport"/>
    <x v="0"/>
    <n v="5000"/>
    <n v="8.8326207763732345"/>
    <s v="aim-36"/>
    <m/>
    <s v="Aime"/>
    <s v="LAGA Cameroon"/>
    <x v="1"/>
    <n v="566.08339999999998"/>
  </r>
  <r>
    <d v="2022-09-23T00:00:00"/>
    <s v="Douala Operation"/>
    <s v="Bonus"/>
    <x v="0"/>
    <n v="50000"/>
    <n v="78.153016635322871"/>
    <s v="aim-r"/>
    <m/>
    <s v="Aime"/>
    <s v="LAGA Cameroon"/>
    <x v="0"/>
    <n v="639.77057000000002"/>
  </r>
  <r>
    <d v="2022-09-23T00:00:00"/>
    <s v="Douala Operation"/>
    <s v="Bonus"/>
    <x v="0"/>
    <n v="50000"/>
    <n v="88.326207763732342"/>
    <s v="aim-r"/>
    <m/>
    <s v="Aime"/>
    <s v="LAGA Cameroon"/>
    <x v="1"/>
    <n v="566.08339999999998"/>
  </r>
  <r>
    <d v="2022-09-23T00:00:00"/>
    <s v="Court Fees"/>
    <s v="Lawyer Fees"/>
    <x v="0"/>
    <n v="30000"/>
    <n v="52.995724658239403"/>
    <s v="aim-37"/>
    <m/>
    <s v="Aime"/>
    <s v="LAGA Cameroon"/>
    <x v="1"/>
    <n v="566.08339999999998"/>
  </r>
  <r>
    <d v="2022-09-23T00:00:00"/>
    <s v="Court Fees"/>
    <s v="Lawyer Fees"/>
    <x v="0"/>
    <n v="25000"/>
    <n v="44.163103881866171"/>
    <s v="aim-37"/>
    <m/>
    <s v="Aime"/>
    <s v="LAGA Cameroon"/>
    <x v="1"/>
    <n v="566.08339999999998"/>
  </r>
  <r>
    <d v="2022-09-23T00:00:00"/>
    <s v="Court Fees"/>
    <s v="Lawyer Fees"/>
    <x v="0"/>
    <n v="20000"/>
    <n v="35.330483105492938"/>
    <s v="aim-37"/>
    <m/>
    <s v="Aime"/>
    <s v="LAGA Cameroon"/>
    <x v="1"/>
    <n v="566.08339999999998"/>
  </r>
  <r>
    <d v="2022-09-26T00:00:00"/>
    <s v="Local Transport"/>
    <s v="Transport"/>
    <x v="0"/>
    <n v="1800"/>
    <n v="3.1797434794943644"/>
    <s v="aim-r"/>
    <m/>
    <s v="Aime"/>
    <s v="LAGA Cameroon"/>
    <x v="1"/>
    <n v="566.08339999999998"/>
  </r>
  <r>
    <d v="2022-09-27T00:00:00"/>
    <s v="Local Transport"/>
    <s v="Transport"/>
    <x v="0"/>
    <n v="1900"/>
    <n v="2.9698146321422692"/>
    <s v="aim-r"/>
    <m/>
    <s v="Aime"/>
    <s v="LAGA Cameroon"/>
    <x v="0"/>
    <n v="639.77057000000002"/>
  </r>
  <r>
    <d v="2022-09-27T00:00:00"/>
    <s v="Feeding"/>
    <s v="Travel expenses"/>
    <x v="0"/>
    <n v="1000"/>
    <n v="1.7665241552746469"/>
    <s v="aim-r"/>
    <m/>
    <s v="Aime"/>
    <s v="LAGA Cameroon"/>
    <x v="1"/>
    <n v="566.08339999999998"/>
  </r>
  <r>
    <d v="2022-09-27T00:00:00"/>
    <s v="Local Transport"/>
    <s v="Transport"/>
    <x v="0"/>
    <n v="2500"/>
    <n v="4.4163103881866173"/>
    <s v="aim-r"/>
    <m/>
    <s v="Aime"/>
    <s v="LAGA Cameroon"/>
    <x v="1"/>
    <n v="566.08339999999998"/>
  </r>
  <r>
    <d v="2022-09-27T00:00:00"/>
    <s v="X 1 MINFOF"/>
    <s v="Bonus"/>
    <x v="0"/>
    <n v="20000"/>
    <n v="35.330483105492938"/>
    <s v="aim-38"/>
    <m/>
    <s v="Aime"/>
    <s v="LAGA Cameroon"/>
    <x v="1"/>
    <n v="566.08339999999998"/>
  </r>
  <r>
    <d v="2022-09-28T00:00:00"/>
    <s v="Local Transport"/>
    <s v="Transport"/>
    <x v="0"/>
    <n v="1900"/>
    <n v="3.3563958950218291"/>
    <s v="aim-r"/>
    <m/>
    <s v="Aime"/>
    <s v="LAGA Cameroon"/>
    <x v="1"/>
    <n v="566.08339999999998"/>
  </r>
  <r>
    <d v="2022-09-28T00:00:00"/>
    <s v="Feeding"/>
    <s v="Travel expenses"/>
    <x v="0"/>
    <n v="1000"/>
    <n v="1.7665241552746469"/>
    <s v="aim-r"/>
    <m/>
    <s v="Aime"/>
    <s v="LAGA Cameroon"/>
    <x v="1"/>
    <n v="566.08339999999998"/>
  </r>
  <r>
    <d v="2022-09-28T00:00:00"/>
    <s v="Local Transport"/>
    <s v="Transport"/>
    <x v="0"/>
    <n v="2500"/>
    <n v="4.4163103881866173"/>
    <s v="aim-r"/>
    <m/>
    <s v="Aime"/>
    <s v="LAGA Cameroon"/>
    <x v="1"/>
    <n v="566.08339999999998"/>
  </r>
  <r>
    <d v="2022-09-29T00:00:00"/>
    <s v="Local Transport"/>
    <s v="Transport"/>
    <x v="0"/>
    <n v="1800"/>
    <n v="3.1797434794943644"/>
    <s v="aim-r"/>
    <m/>
    <s v="Aime"/>
    <s v="LAGA Cameroon"/>
    <x v="1"/>
    <n v="566.08339999999998"/>
  </r>
  <r>
    <d v="2022-09-29T00:00:00"/>
    <s v="Yaounde Operation"/>
    <s v="Bonus"/>
    <x v="0"/>
    <n v="50000"/>
    <n v="78.153016635322871"/>
    <s v="aim-r"/>
    <m/>
    <s v="Aime"/>
    <s v="LAGA Cameroon"/>
    <x v="0"/>
    <n v="639.77057000000002"/>
  </r>
  <r>
    <d v="2022-09-30T00:00:00"/>
    <s v="Local Transport"/>
    <s v="Transport"/>
    <x v="0"/>
    <n v="1800"/>
    <n v="3.0667007411193454"/>
    <s v="aim-r"/>
    <m/>
    <s v="Aime"/>
    <s v="LAGA Cameroon"/>
    <x v="2"/>
    <n v="586.95000000000005"/>
  </r>
  <r>
    <d v="2022-09-07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E"/>
    <s v="Bonus"/>
    <x v="2"/>
    <n v="7000"/>
    <n v="11.926058437686343"/>
    <s v="ann-r"/>
    <m/>
    <s v="Anna"/>
    <s v="LAGA Cameroon"/>
    <x v="2"/>
    <n v="586.95000000000005"/>
  </r>
  <r>
    <d v="2022-09-09T00:00:00"/>
    <s v="radio news flash F"/>
    <s v="Bonus"/>
    <x v="2"/>
    <n v="7000"/>
    <n v="12.365669086922528"/>
    <s v="ann-r"/>
    <m/>
    <s v="Anna"/>
    <s v="LAGA Cameroon"/>
    <x v="1"/>
    <n v="566.08339999999998"/>
  </r>
  <r>
    <d v="2022-09-08T00:00:00"/>
    <s v="radio news flash F"/>
    <s v="Bonus"/>
    <x v="2"/>
    <n v="7000"/>
    <n v="11.926058437686343"/>
    <s v="ann-r"/>
    <m/>
    <s v="Anna"/>
    <s v="LAGA Cameroon"/>
    <x v="2"/>
    <n v="586.95000000000005"/>
  </r>
  <r>
    <d v="2022-09-09T00:00:00"/>
    <s v="radio news flash E"/>
    <s v="Bonus"/>
    <x v="2"/>
    <n v="7000"/>
    <n v="10.941422328945203"/>
    <s v="ann-r"/>
    <m/>
    <s v="Anna"/>
    <s v="LAGA Cameroon"/>
    <x v="0"/>
    <n v="639.77057000000002"/>
  </r>
  <r>
    <d v="2022-09-08T00:00:00"/>
    <s v="radio news flash E"/>
    <s v="Bonus"/>
    <x v="2"/>
    <n v="7000"/>
    <n v="10.941422328945203"/>
    <s v="ann-r"/>
    <m/>
    <s v="Anna"/>
    <s v="LAGA Cameroon"/>
    <x v="0"/>
    <n v="639.77057000000002"/>
  </r>
  <r>
    <d v="2022-09-09T00:00:00"/>
    <s v="radio news flash F"/>
    <s v="Bonus"/>
    <x v="2"/>
    <n v="7000"/>
    <n v="12.365669086922528"/>
    <s v="ann-r"/>
    <m/>
    <s v="Anna"/>
    <s v="LAGA Cameroon"/>
    <x v="1"/>
    <n v="566.08339999999998"/>
  </r>
  <r>
    <d v="2022-09-12T00:00:00"/>
    <s v="radio news flash E"/>
    <s v="Bonus"/>
    <x v="2"/>
    <n v="7000"/>
    <n v="12.365669086922528"/>
    <s v="ann-r"/>
    <m/>
    <s v="Anna"/>
    <s v="LAGA Cameroon"/>
    <x v="1"/>
    <n v="566.08339999999998"/>
  </r>
  <r>
    <d v="2022-09-06T00:00:00"/>
    <s v="Eco-Outlook newspaper E"/>
    <s v="Bonus"/>
    <x v="2"/>
    <n v="10000"/>
    <n v="17.037226339551921"/>
    <s v="ann-r"/>
    <m/>
    <s v="Anna"/>
    <s v="LAGA Cameroon"/>
    <x v="2"/>
    <n v="586.95000000000005"/>
  </r>
  <r>
    <d v="2022-09-13T00:00:00"/>
    <s v="The Horizon newspaper E"/>
    <s v="Bonus"/>
    <x v="2"/>
    <n v="10000"/>
    <n v="17.037226339551921"/>
    <s v="ann-r"/>
    <m/>
    <s v="Anna"/>
    <s v="LAGA Cameroon"/>
    <x v="2"/>
    <n v="586.95000000000005"/>
  </r>
  <r>
    <d v="2022-09-15T00:00:00"/>
    <s v="The Median newspaper E"/>
    <s v="Bonus"/>
    <x v="2"/>
    <n v="10000"/>
    <n v="17.037226339551921"/>
    <s v="ann-r"/>
    <m/>
    <s v="Anna"/>
    <s v="LAGA Cameroon"/>
    <x v="2"/>
    <n v="586.95000000000005"/>
  </r>
  <r>
    <d v="2022-09-16T00:00:00"/>
    <s v="stopblablacam internet publication F"/>
    <s v="Bonus"/>
    <x v="2"/>
    <n v="5000"/>
    <n v="8.8326207763732345"/>
    <s v="ann-r"/>
    <m/>
    <s v="Anna"/>
    <s v="LAGA Cameroon"/>
    <x v="1"/>
    <n v="566.08339999999998"/>
  </r>
  <r>
    <d v="2022-09-16T00:00:00"/>
    <s v="Camer.be internet publication F"/>
    <s v="Bonus"/>
    <x v="2"/>
    <n v="5000"/>
    <n v="8.8326207763732345"/>
    <s v="ann-r"/>
    <m/>
    <s v="Anna"/>
    <s v="LAGA Cameroon"/>
    <x v="1"/>
    <n v="566.08339999999998"/>
  </r>
  <r>
    <d v="2022-09-18T00:00:00"/>
    <s v="Alwihdainfo internet publication F"/>
    <s v="Bonus"/>
    <x v="2"/>
    <n v="5000"/>
    <n v="8.8326207763732345"/>
    <s v="ann-r"/>
    <m/>
    <s v="Anna"/>
    <s v="LAGA Cameroon"/>
    <x v="1"/>
    <n v="566.08339999999998"/>
  </r>
  <r>
    <d v="2022-09-19T00:00:00"/>
    <s v="Reperes newspaper F"/>
    <s v="Bonus"/>
    <x v="2"/>
    <n v="10000"/>
    <n v="17.665241552746469"/>
    <s v="ann-r"/>
    <m/>
    <s v="Anna"/>
    <s v="LAGA Cameroon"/>
    <x v="1"/>
    <n v="566.08339999999998"/>
  </r>
  <r>
    <d v="2022-09-17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9T00:00:00"/>
    <s v="radio news flash F"/>
    <s v="Bonus"/>
    <x v="2"/>
    <n v="7000"/>
    <n v="10.785990539145441"/>
    <s v="ann-r"/>
    <m/>
    <s v="Anna"/>
    <s v="LAGA Cameroon"/>
    <x v="3"/>
    <n v="648.99"/>
  </r>
  <r>
    <d v="2022-09-14T00:00:00"/>
    <s v="NewsWatch newspaper E"/>
    <s v="Bonus"/>
    <x v="2"/>
    <n v="10000"/>
    <n v="17.665241552746469"/>
    <s v="ann-r"/>
    <m/>
    <s v="Anna"/>
    <s v="LAGA Cameroon"/>
    <x v="1"/>
    <n v="566.08339999999998"/>
  </r>
  <r>
    <d v="2022-09-19T00:00:00"/>
    <s v="radio news flash E"/>
    <s v="Bonus"/>
    <x v="2"/>
    <n v="7000"/>
    <n v="10.785990539145441"/>
    <s v="ann-r"/>
    <m/>
    <s v="Anna"/>
    <s v="LAGA Cameroon"/>
    <x v="3"/>
    <n v="648.99"/>
  </r>
  <r>
    <d v="2022-09-19T00:00:00"/>
    <s v="radio news flash F"/>
    <s v="Bonus"/>
    <x v="2"/>
    <n v="7000"/>
    <n v="10.785990539145441"/>
    <s v="ann-r"/>
    <m/>
    <s v="Anna"/>
    <s v="LAGA Cameroon"/>
    <x v="3"/>
    <n v="648.99"/>
  </r>
  <r>
    <d v="2022-09-19T00:00:00"/>
    <s v="radio news flash F"/>
    <s v="Bonus"/>
    <x v="2"/>
    <n v="7000"/>
    <n v="10.785990539145441"/>
    <s v="ann-r"/>
    <m/>
    <s v="Anna"/>
    <s v="LAGA Cameroon"/>
    <x v="3"/>
    <n v="648.99"/>
  </r>
  <r>
    <d v="2022-09-19T00:00:00"/>
    <s v="radio news flash E"/>
    <s v="Bonus"/>
    <x v="2"/>
    <n v="7000"/>
    <n v="10.941422328945203"/>
    <s v="ann-r"/>
    <m/>
    <s v="Anna"/>
    <s v="LAGA Cameroon"/>
    <x v="0"/>
    <n v="639.77057000000002"/>
  </r>
  <r>
    <d v="2022-09-19T00:00:00"/>
    <s v="radio news flash E"/>
    <s v="Bonus"/>
    <x v="2"/>
    <n v="7000"/>
    <n v="12.365669086922528"/>
    <s v="ann-r"/>
    <m/>
    <s v="Anna"/>
    <s v="LAGA Cameroon"/>
    <x v="1"/>
    <n v="566.08339999999998"/>
  </r>
  <r>
    <d v="2022-09-20T00:00:00"/>
    <s v="Mutations newspaper F"/>
    <s v="Bonus"/>
    <x v="2"/>
    <n v="10000"/>
    <n v="17.665241552746469"/>
    <s v="ann-r"/>
    <m/>
    <s v="Anna"/>
    <s v="LAGA Cameroon"/>
    <x v="1"/>
    <n v="566.08339999999998"/>
  </r>
  <r>
    <d v="2022-09-21T00:00:00"/>
    <s v="News Watch newspaper E"/>
    <s v="Bonus"/>
    <x v="2"/>
    <n v="10000"/>
    <n v="17.665241552746469"/>
    <s v="ann-r"/>
    <m/>
    <s v="Anna"/>
    <s v="LAGA Cameroon"/>
    <x v="1"/>
    <n v="566.08339999999998"/>
  </r>
  <r>
    <d v="2022-09-22T00:00:00"/>
    <s v="The Horizon newspaper E"/>
    <s v="Bonus"/>
    <x v="2"/>
    <n v="10000"/>
    <n v="17.665241552746469"/>
    <s v="ann-r"/>
    <m/>
    <s v="Anna"/>
    <s v="LAGA Cameroon"/>
    <x v="1"/>
    <n v="566.08339999999998"/>
  </r>
  <r>
    <d v="2022-09-21T00:00:00"/>
    <s v="TV news feature PE"/>
    <s v="Bonus"/>
    <x v="2"/>
    <n v="50000"/>
    <n v="88.326207763732342"/>
    <s v="ann-r"/>
    <m/>
    <s v="Anna"/>
    <s v="LAGA Cameroon"/>
    <x v="1"/>
    <n v="566.08339999999998"/>
  </r>
  <r>
    <d v="2022-09-21T00:00:00"/>
    <s v="radio news flash PE"/>
    <s v="Bonus"/>
    <x v="2"/>
    <n v="7000"/>
    <n v="12.365669086922528"/>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2T00:00:00"/>
    <s v="TV news flash PE"/>
    <s v="Bonus"/>
    <x v="2"/>
    <n v="50000"/>
    <n v="88.326207763732342"/>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3T00:00:00"/>
    <s v="Le messager newspaper F"/>
    <s v="Bonus"/>
    <x v="2"/>
    <n v="10000"/>
    <n v="17.665241552746469"/>
    <s v="ann-r"/>
    <m/>
    <s v="Anna"/>
    <s v="LAGA Cameroon"/>
    <x v="1"/>
    <n v="566.08339999999998"/>
  </r>
  <r>
    <d v="2022-09-23T00:00:00"/>
    <s v="Cameroon Tribune newspaper F"/>
    <s v="Bonus"/>
    <x v="2"/>
    <n v="10000"/>
    <n v="17.665241552746469"/>
    <s v="ann-r"/>
    <m/>
    <s v="Anna"/>
    <s v="LAGA Cameroon"/>
    <x v="1"/>
    <n v="566.08339999999998"/>
  </r>
  <r>
    <d v="2022-09-23T00:00:00"/>
    <s v="radio news flash E"/>
    <s v="Bonus"/>
    <x v="2"/>
    <n v="7000"/>
    <n v="12.365669086922528"/>
    <s v="ann-r"/>
    <m/>
    <s v="Anna"/>
    <s v="LAGA Cameroon"/>
    <x v="1"/>
    <n v="566.08339999999998"/>
  </r>
  <r>
    <d v="2022-09-23T00:00:00"/>
    <s v="TV news flash E"/>
    <s v="Bonus"/>
    <x v="2"/>
    <n v="50000"/>
    <n v="88.326207763732342"/>
    <s v="ann-r"/>
    <m/>
    <s v="Anna"/>
    <s v="LAGA Cameroon"/>
    <x v="1"/>
    <n v="566.08339999999998"/>
  </r>
  <r>
    <d v="2022-09-23T00:00:00"/>
    <s v="TV news flash F"/>
    <s v="Bonus"/>
    <x v="2"/>
    <n v="50000"/>
    <n v="88.326207763732342"/>
    <s v="ann-r"/>
    <m/>
    <s v="Anna"/>
    <s v="LAGA Cameroon"/>
    <x v="1"/>
    <n v="566.08339999999998"/>
  </r>
  <r>
    <d v="2022-09-23T00:00:00"/>
    <s v="radio news flash F"/>
    <s v="Bonus"/>
    <x v="2"/>
    <n v="7000"/>
    <n v="11.926058437686343"/>
    <s v="ann-r"/>
    <m/>
    <s v="Anna"/>
    <s v="LAGA Cameroon"/>
    <x v="2"/>
    <n v="586.95000000000005"/>
  </r>
  <r>
    <d v="2022-09-23T00:00:00"/>
    <s v="radio news flash F"/>
    <s v="Bonus"/>
    <x v="2"/>
    <n v="7000"/>
    <n v="12.365669086922528"/>
    <s v="ann-r"/>
    <m/>
    <s v="Anna"/>
    <s v="LAGA Cameroon"/>
    <x v="1"/>
    <n v="566.08339999999998"/>
  </r>
  <r>
    <d v="2022-09-23T00:00:00"/>
    <s v="radio news flash F"/>
    <s v="Bonus"/>
    <x v="2"/>
    <n v="7000"/>
    <n v="12.365669086922528"/>
    <s v="ann-r"/>
    <m/>
    <s v="Anna"/>
    <s v="LAGA Cameroon"/>
    <x v="1"/>
    <n v="566.08339999999998"/>
  </r>
  <r>
    <d v="2022-09-24T00:00:00"/>
    <s v="radio news feature F"/>
    <s v="Bonus"/>
    <x v="2"/>
    <n v="10000"/>
    <n v="17.665241552746469"/>
    <s v="ann-r"/>
    <m/>
    <s v="Anna"/>
    <s v="LAGA Cameroon"/>
    <x v="1"/>
    <n v="566.08339999999998"/>
  </r>
  <r>
    <d v="2022-09-21T00:00:00"/>
    <s v="The Median newspaper E"/>
    <s v="Bonus"/>
    <x v="2"/>
    <n v="10000"/>
    <n v="17.665241552746469"/>
    <s v="ann-r"/>
    <m/>
    <s v="Anna"/>
    <s v="LAGA Cameroon"/>
    <x v="1"/>
    <n v="566.08339999999998"/>
  </r>
  <r>
    <d v="2022-09-26T00:00:00"/>
    <s v="Eco-Outlook newspaper E"/>
    <s v="Bonus"/>
    <x v="2"/>
    <n v="10000"/>
    <n v="17.665241552746469"/>
    <s v="ann-r"/>
    <m/>
    <s v="Anna"/>
    <s v="LAGA Cameroon"/>
    <x v="1"/>
    <n v="566.08339999999998"/>
  </r>
  <r>
    <d v="2022-09-26T00:00:00"/>
    <s v="radio news flash E"/>
    <s v="Bonus"/>
    <x v="2"/>
    <n v="7000"/>
    <n v="12.365669086922528"/>
    <s v="ann-r"/>
    <m/>
    <s v="Anna"/>
    <s v="LAGA Cameroon"/>
    <x v="1"/>
    <n v="566.08339999999998"/>
  </r>
  <r>
    <d v="2022-09-26T00:00:00"/>
    <s v="radio news flash F"/>
    <s v="Bonus"/>
    <x v="2"/>
    <n v="7000"/>
    <n v="12.852290461764436"/>
    <s v="ann-r"/>
    <m/>
    <s v="Anna"/>
    <s v="LAGA Cameroon"/>
    <x v="1"/>
    <n v="544.65"/>
  </r>
  <r>
    <d v="2022-09-26T00:00:00"/>
    <s v="radio news flash E"/>
    <s v="Bonus"/>
    <x v="2"/>
    <n v="7000"/>
    <n v="12.852290461764436"/>
    <s v="ann-r"/>
    <m/>
    <s v="Anna"/>
    <s v="LAGA Cameroon"/>
    <x v="1"/>
    <n v="544.65"/>
  </r>
  <r>
    <d v="2022-09-26T00:00:00"/>
    <s v="radio news flash F"/>
    <s v="Bonus"/>
    <x v="2"/>
    <n v="7000"/>
    <n v="12.365669086922528"/>
    <s v="ann-r"/>
    <m/>
    <s v="Anna"/>
    <s v="LAGA Cameroon"/>
    <x v="1"/>
    <n v="566.08339999999998"/>
  </r>
  <r>
    <d v="2022-09-26T00:00:00"/>
    <s v="radio news flash F"/>
    <s v="Bonus"/>
    <x v="2"/>
    <n v="7000"/>
    <n v="12.365669086922528"/>
    <s v="ann-r"/>
    <m/>
    <s v="Anna"/>
    <s v="LAGA Cameroon"/>
    <x v="1"/>
    <n v="566.08339999999998"/>
  </r>
  <r>
    <d v="2022-09-01T00:00:00"/>
    <s v="Local transport"/>
    <s v="Transport"/>
    <x v="2"/>
    <n v="1600"/>
    <n v="2.826438648439435"/>
    <s v="ann-r"/>
    <m/>
    <s v="Anna"/>
    <s v="LAGA Cameroon"/>
    <x v="1"/>
    <n v="566.08339999999998"/>
  </r>
  <r>
    <d v="2022-09-01T00:00:00"/>
    <s v="16 fresco drinks"/>
    <s v="Team building"/>
    <x v="2"/>
    <n v="6500"/>
    <n v="11.482407009285204"/>
    <s v="ann-1"/>
    <m/>
    <s v="Anna"/>
    <s v="LAGA Cameroon"/>
    <x v="1"/>
    <n v="566.08339999999998"/>
  </r>
  <r>
    <d v="2022-09-01T00:00:00"/>
    <s v="Family meal"/>
    <s v="Team building"/>
    <x v="2"/>
    <n v="34600"/>
    <n v="61.121735772502781"/>
    <s v="ann-2"/>
    <m/>
    <s v="Anna"/>
    <s v="LAGA Cameroon"/>
    <x v="1"/>
    <n v="566.08339999999998"/>
  </r>
  <r>
    <d v="2022-09-02T00:00:00"/>
    <s v="Local transport"/>
    <s v="Transport"/>
    <x v="2"/>
    <n v="1600"/>
    <n v="2.826438648439435"/>
    <s v="ann-r"/>
    <m/>
    <s v="Anna"/>
    <s v="LAGA Cameroon"/>
    <x v="4"/>
    <n v="566.08339999999998"/>
  </r>
  <r>
    <d v="2022-09-02T00:00:00"/>
    <s v="newspapers"/>
    <s v="Office Material"/>
    <x v="3"/>
    <n v="6400"/>
    <n v="11.30575459375774"/>
    <s v="ann-2a"/>
    <m/>
    <s v="Anna"/>
    <s v="LAGA Cameroon"/>
    <x v="1"/>
    <n v="566.08339999999998"/>
  </r>
  <r>
    <d v="2022-09-03T00:00:00"/>
    <s v="Local transport"/>
    <s v="Transport"/>
    <x v="2"/>
    <n v="1700"/>
    <n v="2.8963284777238263"/>
    <s v="ann-r"/>
    <m/>
    <s v="Anna"/>
    <s v="LAGA Cameroon"/>
    <x v="2"/>
    <n v="586.95000000000005"/>
  </r>
  <r>
    <d v="2022-09-05T00:00:00"/>
    <s v="Local transport"/>
    <s v="Transport"/>
    <x v="2"/>
    <n v="1700"/>
    <n v="3.0030910639668997"/>
    <s v="ann-r"/>
    <m/>
    <s v="Anna"/>
    <s v="LAGA Cameroon"/>
    <x v="1"/>
    <n v="566.08339999999998"/>
  </r>
  <r>
    <d v="2022-09-05T00:00:00"/>
    <s v="Operation bonus"/>
    <s v="Personnel"/>
    <x v="2"/>
    <n v="50000"/>
    <n v="77.042789565324583"/>
    <s v="ann-r"/>
    <m/>
    <s v="Anna"/>
    <s v="LAGA Cameroon"/>
    <x v="3"/>
    <n v="648.99"/>
  </r>
  <r>
    <d v="2022-09-06T00:00:00"/>
    <s v="Local transport"/>
    <s v="Transport"/>
    <x v="2"/>
    <n v="1600"/>
    <n v="2.5008965323303318"/>
    <s v="ann-r"/>
    <m/>
    <s v="Anna"/>
    <s v="LAGA Cameroon"/>
    <x v="0"/>
    <n v="639.77057000000002"/>
  </r>
  <r>
    <d v="2022-09-07T00:00:00"/>
    <s v="Local transport"/>
    <s v="Transport"/>
    <x v="2"/>
    <n v="1500"/>
    <n v="2.3445904990596862"/>
    <s v="ann-r"/>
    <m/>
    <s v="Anna"/>
    <s v="LAGA Cameroon"/>
    <x v="0"/>
    <n v="639.77057000000002"/>
  </r>
  <r>
    <d v="2022-09-08T00:00:00"/>
    <s v="Local transport"/>
    <s v="Transport"/>
    <x v="2"/>
    <n v="1600"/>
    <n v="2.5008965323303318"/>
    <s v="ann-r"/>
    <m/>
    <s v="Anna"/>
    <s v="LAGA Cameroon"/>
    <x v="0"/>
    <n v="639.77057000000002"/>
  </r>
  <r>
    <d v="2022-09-09T00:00:00"/>
    <s v="Local transport"/>
    <s v="Transport"/>
    <x v="2"/>
    <n v="1800"/>
    <n v="2.8135085988716235"/>
    <s v="ann-r"/>
    <m/>
    <s v="Anna"/>
    <s v="LAGA Cameroon"/>
    <x v="0"/>
    <n v="639.77057000000002"/>
  </r>
  <r>
    <d v="2022-09-09T00:00:00"/>
    <s v="newspapers"/>
    <s v="Office Material"/>
    <x v="3"/>
    <n v="6800"/>
    <n v="12.012364255867599"/>
    <s v="ann-3"/>
    <m/>
    <s v="Anna"/>
    <s v="LAGA Cameroon"/>
    <x v="1"/>
    <n v="566.08339999999998"/>
  </r>
  <r>
    <d v="2022-09-10T00:00:00"/>
    <s v="Local transport"/>
    <s v="Transport"/>
    <x v="2"/>
    <n v="1600"/>
    <n v="2.7259562143283071"/>
    <s v="ann-r"/>
    <m/>
    <s v="Anna"/>
    <s v="LAGA Cameroon"/>
    <x v="2"/>
    <n v="586.95000000000005"/>
  </r>
  <r>
    <d v="2022-09-12T00:00:00"/>
    <s v="Local transport"/>
    <s v="Transport"/>
    <x v="2"/>
    <n v="1800"/>
    <n v="3.1797434794943644"/>
    <s v="ann-r"/>
    <m/>
    <s v="Anna"/>
    <s v="LAGA Cameroon"/>
    <x v="1"/>
    <n v="566.08339999999998"/>
  </r>
  <r>
    <d v="2022-09-12T00:00:00"/>
    <s v="Yaounde - Ayos"/>
    <s v="Transport"/>
    <x v="2"/>
    <n v="1500"/>
    <n v="2.6497862329119704"/>
    <s v="ann-4"/>
    <m/>
    <s v="Anna"/>
    <s v="LAGA Cameroon"/>
    <x v="1"/>
    <n v="566.08339999999998"/>
  </r>
  <r>
    <d v="2022-09-12T00:00:00"/>
    <s v="Feeding"/>
    <s v="Travel Subsistences"/>
    <x v="2"/>
    <n v="5000"/>
    <n v="8.8326207763732345"/>
    <s v="ann-r"/>
    <m/>
    <s v="Anna"/>
    <s v="LAGA Cameroon"/>
    <x v="1"/>
    <n v="566.08339999999998"/>
  </r>
  <r>
    <d v="2022-09-12T00:00:00"/>
    <s v="Lodging"/>
    <s v="Travel Subsistences"/>
    <x v="2"/>
    <n v="10000"/>
    <n v="17.665241552746469"/>
    <s v="ann-5"/>
    <m/>
    <s v="Anna"/>
    <s v="LAGA Cameroon"/>
    <x v="1"/>
    <n v="566.08339999999998"/>
  </r>
  <r>
    <d v="2022-09-13T00:00:00"/>
    <s v="Local transport"/>
    <s v="Transport"/>
    <x v="2"/>
    <n v="1600"/>
    <n v="2.826438648439435"/>
    <s v="ann-r"/>
    <m/>
    <s v="Anna"/>
    <s v="LAGA Cameroon"/>
    <x v="1"/>
    <n v="566.08339999999998"/>
  </r>
  <r>
    <d v="2022-09-13T00:00:00"/>
    <s v="Ayos - Yaounde"/>
    <s v="Transport"/>
    <x v="2"/>
    <n v="1500"/>
    <n v="2.6497862329119704"/>
    <s v="ann-6"/>
    <m/>
    <s v="Anna"/>
    <s v="LAGA Cameroon"/>
    <x v="1"/>
    <n v="566.08339999999998"/>
  </r>
  <r>
    <d v="2022-09-13T00:00:00"/>
    <s v="Feeding"/>
    <s v="Travel Subsistences"/>
    <x v="2"/>
    <n v="5000"/>
    <n v="8.8326207763732345"/>
    <s v="ann-r"/>
    <m/>
    <s v="Anna"/>
    <s v="LAGA Cameroon"/>
    <x v="1"/>
    <n v="566.08339999999998"/>
  </r>
  <r>
    <d v="2022-09-14T00:00:00"/>
    <s v="Local transport"/>
    <s v="Transport"/>
    <x v="2"/>
    <n v="1600"/>
    <n v="2.826438648439435"/>
    <s v="ann-r"/>
    <m/>
    <s v="Anna"/>
    <s v="LAGA Cameroon"/>
    <x v="1"/>
    <n v="566.08339999999998"/>
  </r>
  <r>
    <d v="2022-09-15T00:00:00"/>
    <s v="Local transport"/>
    <s v="Transport"/>
    <x v="2"/>
    <n v="1500"/>
    <n v="2.3112836869597375"/>
    <s v="ann-r"/>
    <m/>
    <s v="Anna"/>
    <s v="LAGA Cameroon"/>
    <x v="3"/>
    <n v="648.99"/>
  </r>
  <r>
    <d v="2022-09-16T00:00:00"/>
    <s v="Local transport"/>
    <s v="Transport"/>
    <x v="2"/>
    <n v="1700"/>
    <n v="2.6194548452210356"/>
    <s v="ann-r"/>
    <m/>
    <s v="Anna"/>
    <s v="LAGA Cameroon"/>
    <x v="3"/>
    <n v="648.99"/>
  </r>
  <r>
    <d v="2022-09-16T00:00:00"/>
    <s v="flight ticket (Austria)"/>
    <s v="Fligt"/>
    <x v="2"/>
    <n v="868120"/>
    <n v="1356.9239360291299"/>
    <s v="ann-7"/>
    <m/>
    <s v="Afriland-16"/>
    <s v="LAGA Cameroon"/>
    <x v="0"/>
    <n v="639.77057000000002"/>
  </r>
  <r>
    <d v="2022-09-17T00:00:00"/>
    <s v="Local transport"/>
    <s v="Transport"/>
    <x v="2"/>
    <n v="1600"/>
    <n v="2.4653692660903865"/>
    <s v="ann-r"/>
    <m/>
    <s v="Anna"/>
    <s v="LAGA Cameroon"/>
    <x v="3"/>
    <n v="648.99"/>
  </r>
  <r>
    <d v="2022-09-19T00:00:00"/>
    <s v="Local transport"/>
    <s v="Transport"/>
    <x v="2"/>
    <n v="1700"/>
    <n v="2.6194548452210356"/>
    <s v="ann-r"/>
    <m/>
    <s v="Anna"/>
    <s v="LAGA Cameroon"/>
    <x v="3"/>
    <n v="648.99"/>
  </r>
  <r>
    <d v="2022-09-19T00:00:00"/>
    <s v="newspapers"/>
    <s v="Office Material"/>
    <x v="3"/>
    <n v="6400"/>
    <n v="10.003586129321327"/>
    <s v="ann-8"/>
    <m/>
    <s v="Anna"/>
    <s v="LAGA Cameroon"/>
    <x v="0"/>
    <n v="639.77057000000002"/>
  </r>
  <r>
    <d v="2022-09-20T00:00:00"/>
    <s v="Local transport"/>
    <s v="Transport"/>
    <x v="2"/>
    <n v="1600"/>
    <n v="2.7259562143283071"/>
    <s v="ann-r"/>
    <m/>
    <s v="Anna"/>
    <s v="LAGA Cameroon"/>
    <x v="2"/>
    <n v="586.95000000000005"/>
  </r>
  <r>
    <d v="2022-09-20T00:00:00"/>
    <s v="Yaounde - Douala"/>
    <s v="Transport"/>
    <x v="2"/>
    <n v="6000"/>
    <n v="10.599144931647881"/>
    <s v="ann-9"/>
    <m/>
    <s v="Anna"/>
    <s v="LAGA Cameroon"/>
    <x v="1"/>
    <n v="566.08339999999998"/>
  </r>
  <r>
    <d v="2022-09-20T00:00:00"/>
    <s v="Feeding"/>
    <s v="Travel Subsistences"/>
    <x v="2"/>
    <n v="5000"/>
    <n v="8.8326207763732345"/>
    <s v="ann-r"/>
    <m/>
    <s v="Anna"/>
    <s v="LAGA Cameroon"/>
    <x v="1"/>
    <n v="566.08339999999998"/>
  </r>
  <r>
    <d v="2022-09-20T00:00:00"/>
    <s v="Lodging"/>
    <s v="Travel Subsistences"/>
    <x v="2"/>
    <n v="15000"/>
    <n v="26.497862329119702"/>
    <s v="ann-10"/>
    <m/>
    <s v="Anna"/>
    <s v="LAGA Cameroon"/>
    <x v="1"/>
    <n v="566.08339999999998"/>
  </r>
  <r>
    <d v="2022-09-21T00:00:00"/>
    <s v="Local transport"/>
    <s v="Transport"/>
    <x v="2"/>
    <n v="1600"/>
    <n v="2.826438648439435"/>
    <s v="ann-r"/>
    <m/>
    <s v="Anna"/>
    <s v="LAGA Cameroon"/>
    <x v="1"/>
    <n v="566.08339999999998"/>
  </r>
  <r>
    <d v="2022-09-21T00:00:00"/>
    <s v="Feeding"/>
    <s v="Travel Subsistences"/>
    <x v="2"/>
    <n v="5000"/>
    <n v="8.5186131697759606"/>
    <s v="ann-r"/>
    <m/>
    <s v="Anna"/>
    <s v="LAGA Cameroon"/>
    <x v="2"/>
    <n v="586.95000000000005"/>
  </r>
  <r>
    <d v="2022-09-21T00:00:00"/>
    <s v="Lodging"/>
    <s v="Travel Subsistences"/>
    <x v="2"/>
    <n v="15000"/>
    <n v="26.497862329119702"/>
    <s v="ann-10"/>
    <m/>
    <s v="Anna"/>
    <s v="LAGA Cameroon"/>
    <x v="1"/>
    <n v="566.08339999999998"/>
  </r>
  <r>
    <d v="2022-09-22T00:00:00"/>
    <s v="Local transport"/>
    <s v="Transport"/>
    <x v="2"/>
    <n v="1500"/>
    <n v="2.6497862329119704"/>
    <s v="ann-r"/>
    <m/>
    <s v="Anna"/>
    <s v="LAGA Cameroon"/>
    <x v="1"/>
    <n v="566.08339999999998"/>
  </r>
  <r>
    <d v="2022-09-22T00:00:00"/>
    <s v="Douala - Yaounde"/>
    <s v="Transport"/>
    <x v="2"/>
    <n v="6000"/>
    <n v="9.3783619962387448"/>
    <s v="ann-11"/>
    <m/>
    <s v="Anna"/>
    <s v="LAGA Cameroon"/>
    <x v="4"/>
    <n v="639.77057000000002"/>
  </r>
  <r>
    <d v="2022-09-22T00:00:00"/>
    <s v="Feeding"/>
    <s v="Travel Subsistences"/>
    <x v="2"/>
    <n v="5000"/>
    <n v="8.8326207763732345"/>
    <s v="ann-r"/>
    <m/>
    <s v="Anna"/>
    <s v="LAGA Cameroon"/>
    <x v="1"/>
    <n v="566.08339999999998"/>
  </r>
  <r>
    <d v="2022-09-23T00:00:00"/>
    <s v="Local transport"/>
    <s v="Transport"/>
    <x v="2"/>
    <n v="1600"/>
    <n v="2.826438648439435"/>
    <s v="ann-r"/>
    <m/>
    <s v="Anna"/>
    <s v="LAGA Cameroon"/>
    <x v="1"/>
    <n v="566.08339999999998"/>
  </r>
  <r>
    <d v="2022-09-24T00:00:00"/>
    <s v="Local transport"/>
    <s v="Transport"/>
    <x v="2"/>
    <n v="1000"/>
    <n v="1.7665241552746469"/>
    <s v="ann-r"/>
    <m/>
    <s v="Anna"/>
    <s v="LAGA Cameroon"/>
    <x v="1"/>
    <n v="566.08339999999998"/>
  </r>
  <r>
    <d v="2022-09-24T00:00:00"/>
    <s v="covid test"/>
    <s v="Travel expenses"/>
    <x v="2"/>
    <n v="30000"/>
    <n v="52.995724658239403"/>
    <s v="ann-12"/>
    <m/>
    <s v="Anna"/>
    <s v="LAGA Cameroon"/>
    <x v="1"/>
    <n v="566.08339999999998"/>
  </r>
  <r>
    <d v="2022-09-24T00:00:00"/>
    <s v="labo charges"/>
    <s v="Travel expenses"/>
    <x v="2"/>
    <n v="5000"/>
    <n v="8.8326207763732345"/>
    <s v="ann-13"/>
    <m/>
    <s v="Anna"/>
    <s v="LAGA Cameroon"/>
    <x v="1"/>
    <n v="566.08339999999998"/>
  </r>
  <r>
    <d v="2022-09-24T00:00:00"/>
    <s v="charges for money transfer on minsantee platform"/>
    <s v="Travel expenses"/>
    <x v="2"/>
    <n v="1200"/>
    <n v="2.1198289863295763"/>
    <s v="ann-r"/>
    <m/>
    <s v="Anna"/>
    <s v="LAGA Cameroon"/>
    <x v="1"/>
    <n v="566.08339999999998"/>
  </r>
  <r>
    <d v="2022-09-25T00:00:00"/>
    <s v="Local transport"/>
    <s v="Transport"/>
    <x v="2"/>
    <n v="1500"/>
    <n v="2.6497862329119704"/>
    <s v="ann-r"/>
    <m/>
    <s v="Anna"/>
    <s v="LAGA Cameroon"/>
    <x v="1"/>
    <n v="566.08339999999998"/>
  </r>
  <r>
    <d v="2022-09-25T00:00:00"/>
    <s v="airport taxi "/>
    <s v="Transport"/>
    <x v="2"/>
    <n v="14000"/>
    <n v="24.731338173845057"/>
    <s v="ann-14"/>
    <m/>
    <s v="Anna"/>
    <s v="LAGA Cameroon"/>
    <x v="1"/>
    <n v="566.08339999999998"/>
  </r>
  <r>
    <d v="2022-09-26T00:00:00"/>
    <s v="Feeding"/>
    <s v="Travel Subsistences"/>
    <x v="2"/>
    <n v="9000"/>
    <n v="15.898717397471822"/>
    <s v="ann-r"/>
    <m/>
    <s v="Anna"/>
    <s v="LAGA Cameroon"/>
    <x v="1"/>
    <n v="566.08339999999998"/>
  </r>
  <r>
    <d v="2022-09-26T00:00:00"/>
    <s v="airport taxi "/>
    <s v="Transport"/>
    <x v="2"/>
    <n v="77550"/>
    <n v="136.99394824154888"/>
    <s v="ann-15"/>
    <m/>
    <s v="Anna"/>
    <s v="LAGA Cameroon"/>
    <x v="1"/>
    <n v="566.08339999999998"/>
  </r>
  <r>
    <d v="2022-09-26T00:00:00"/>
    <s v="Lodging"/>
    <s v="Travel Subsistences"/>
    <x v="2"/>
    <n v="50408"/>
    <n v="77.671458728177626"/>
    <s v="ann-17"/>
    <m/>
    <s v="Anna"/>
    <s v="LAGA Cameroon"/>
    <x v="3"/>
    <n v="648.99"/>
  </r>
  <r>
    <d v="2022-09-27T00:00:00"/>
    <s v="Feeding"/>
    <s v="Travel Subsistences"/>
    <x v="2"/>
    <n v="9000"/>
    <n v="15.898717397471822"/>
    <s v="ann-r"/>
    <m/>
    <s v="Anna"/>
    <s v="LAGA Cameroon"/>
    <x v="1"/>
    <n v="566.08339999999998"/>
  </r>
  <r>
    <d v="2022-09-27T00:00:00"/>
    <s v="Lodging"/>
    <s v="Travel Subsistences"/>
    <x v="2"/>
    <n v="50408"/>
    <n v="89.046949619084401"/>
    <s v="ann-17"/>
    <m/>
    <s v="Anna"/>
    <s v="LAGA Cameroon"/>
    <x v="1"/>
    <n v="566.08339999999998"/>
  </r>
  <r>
    <d v="2022-09-27T00:00:00"/>
    <s v="Local transport"/>
    <s v="Transport"/>
    <x v="2"/>
    <n v="12690"/>
    <n v="22.417191530435268"/>
    <s v="ann-15"/>
    <m/>
    <s v="Anna"/>
    <s v="LAGA Cameroon"/>
    <x v="1"/>
    <n v="566.08339999999998"/>
  </r>
  <r>
    <d v="2022-09-28T00:00:00"/>
    <s v="Feeding"/>
    <s v="Travel Subsistences"/>
    <x v="2"/>
    <n v="9000"/>
    <n v="15.898717397471822"/>
    <s v="ann-r"/>
    <m/>
    <s v="Anna"/>
    <s v="LAGA Cameroon"/>
    <x v="1"/>
    <n v="566.08339999999998"/>
  </r>
  <r>
    <d v="2022-09-28T00:00:00"/>
    <s v="Lodging"/>
    <s v="Travel Subsistences"/>
    <x v="2"/>
    <n v="50408"/>
    <n v="89.046949619084401"/>
    <s v="ann-17"/>
    <m/>
    <s v="Anna"/>
    <s v="LAGA Cameroon"/>
    <x v="1"/>
    <n v="566.08339999999998"/>
  </r>
  <r>
    <d v="2022-09-29T00:00:00"/>
    <s v="Feeding"/>
    <s v="Travel Subsistences"/>
    <x v="2"/>
    <n v="9000"/>
    <n v="16.524373450839988"/>
    <s v="ann-r"/>
    <m/>
    <s v="Anna"/>
    <s v="LAGA Cameroon"/>
    <x v="1"/>
    <n v="544.65"/>
  </r>
  <r>
    <d v="2022-09-29T00:00:00"/>
    <s v="Lodging"/>
    <s v="Travel Subsistences"/>
    <x v="2"/>
    <n v="50408"/>
    <n v="89.046949619084401"/>
    <s v="ann-17"/>
    <m/>
    <s v="Anna"/>
    <s v="LAGA Cameroon"/>
    <x v="1"/>
    <n v="566.08339999999998"/>
  </r>
  <r>
    <d v="2022-09-30T00:00:00"/>
    <s v="Feeding"/>
    <s v="Travel Subsistences"/>
    <x v="2"/>
    <n v="9000"/>
    <n v="15.898717397471822"/>
    <s v="ann-r"/>
    <m/>
    <s v="Anna"/>
    <s v="LAGA Cameroon"/>
    <x v="1"/>
    <n v="566.08339999999998"/>
  </r>
  <r>
    <d v="2022-09-30T00:00:00"/>
    <s v="Local transport"/>
    <s v="Transport"/>
    <x v="2"/>
    <n v="24000"/>
    <n v="42.396579726591526"/>
    <s v="ann-16"/>
    <m/>
    <s v="Anna"/>
    <s v="LAGA Cameroon"/>
    <x v="1"/>
    <n v="566.08339999999998"/>
  </r>
  <r>
    <d v="2022-09-30T00:00:00"/>
    <s v="Lodging"/>
    <s v="Travel Subsistences"/>
    <x v="2"/>
    <n v="50408"/>
    <n v="89.046949619084401"/>
    <s v="ann-17"/>
    <m/>
    <s v="Anna"/>
    <s v="LAGA Cameroon"/>
    <x v="1"/>
    <n v="566.08339999999998"/>
  </r>
  <r>
    <d v="2022-09-01T00:00:00"/>
    <s v="Local Transport"/>
    <s v="Transport"/>
    <x v="4"/>
    <n v="2500"/>
    <n v="4.4163103881866173"/>
    <s v="Arrey-r"/>
    <m/>
    <s v="Arrey"/>
    <s v="LAGA Cameroon"/>
    <x v="1"/>
    <n v="566.08339999999998"/>
  </r>
  <r>
    <d v="2022-09-02T00:00:00"/>
    <s v="Local Transport"/>
    <s v="Transport"/>
    <x v="4"/>
    <n v="2500"/>
    <n v="4.4163103881866173"/>
    <s v="Arrey-r"/>
    <m/>
    <s v="Arrey"/>
    <s v="LAGA Cameroon"/>
    <x v="1"/>
    <n v="566.08339999999998"/>
  </r>
  <r>
    <d v="2022-09-03T00:00:00"/>
    <s v="Local Transport"/>
    <s v="Transport"/>
    <x v="4"/>
    <n v="2500"/>
    <n v="4.4163103881866173"/>
    <s v="Arrey-r"/>
    <m/>
    <s v="Arrey"/>
    <s v="LAGA Cameroon"/>
    <x v="1"/>
    <n v="566.08339999999998"/>
  </r>
  <r>
    <d v="2022-09-05T00:00:00"/>
    <s v="Local Transport"/>
    <s v="Transport"/>
    <x v="4"/>
    <n v="2500"/>
    <n v="4.4163103881866173"/>
    <s v="Arrey-r"/>
    <m/>
    <s v="Arrey"/>
    <s v="LAGA Cameroon"/>
    <x v="1"/>
    <n v="566.08339999999998"/>
  </r>
  <r>
    <d v="2022-09-06T00:00:00"/>
    <s v="Local Transport"/>
    <s v="Transport"/>
    <x v="4"/>
    <n v="3000"/>
    <n v="5.2995724658239407"/>
    <s v="Arrey-r"/>
    <m/>
    <s v="Arrey"/>
    <s v="LAGA Cameroon"/>
    <x v="1"/>
    <n v="566.08339999999998"/>
  </r>
  <r>
    <d v="2022-09-07T00:00:00"/>
    <s v="Local Transport"/>
    <s v="Transport"/>
    <x v="4"/>
    <n v="2500"/>
    <n v="4.4163103881866173"/>
    <s v="Arrey-r"/>
    <m/>
    <s v="Arrey"/>
    <s v="LAGA Cameroon"/>
    <x v="1"/>
    <n v="566.08339999999998"/>
  </r>
  <r>
    <d v="2022-09-07T00:00:00"/>
    <s v="Hired Taxi"/>
    <s v="Transport"/>
    <x v="4"/>
    <n v="2500"/>
    <n v="4.4163103881866173"/>
    <s v="Arrey-r"/>
    <m/>
    <s v="Arrey"/>
    <s v="LAGA Cameroon"/>
    <x v="1"/>
    <n v="566.08339999999998"/>
  </r>
  <r>
    <d v="2022-09-08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10T00:00:00"/>
    <s v="Local Transport"/>
    <s v="Transport"/>
    <x v="4"/>
    <n v="2500"/>
    <n v="4.4163103881866173"/>
    <s v="Arrey-r"/>
    <m/>
    <s v="Arrey"/>
    <s v="LAGA Cameroon"/>
    <x v="1"/>
    <n v="566.08339999999998"/>
  </r>
  <r>
    <d v="2022-09-12T00:00:00"/>
    <s v="Local Transport"/>
    <s v="Transport"/>
    <x v="4"/>
    <n v="2500"/>
    <n v="4.4163103881866173"/>
    <s v="Arrey-r"/>
    <m/>
    <s v="Arrey"/>
    <s v="LAGA Cameroon"/>
    <x v="1"/>
    <n v="566.08339999999998"/>
  </r>
  <r>
    <d v="2022-09-13T00:00:00"/>
    <s v="Local Transport"/>
    <s v="Transport"/>
    <x v="4"/>
    <n v="2500"/>
    <n v="4.4163103881866173"/>
    <s v="Arrey-r"/>
    <m/>
    <s v="Arrey"/>
    <s v="LAGA Cameroon"/>
    <x v="1"/>
    <n v="566.08339999999998"/>
  </r>
  <r>
    <d v="2022-09-14T00:00:00"/>
    <s v="Local Transport"/>
    <s v="Transport"/>
    <x v="4"/>
    <n v="2500"/>
    <n v="4.4163103881866173"/>
    <s v="Arrey-r"/>
    <m/>
    <s v="Arrey"/>
    <s v="LAGA Cameroon"/>
    <x v="1"/>
    <n v="566.08339999999998"/>
  </r>
  <r>
    <d v="2022-09-15T00:00:00"/>
    <s v="Local Transport"/>
    <s v="Transport"/>
    <x v="4"/>
    <n v="2500"/>
    <n v="3.9076508317661438"/>
    <s v="Arrey-r"/>
    <m/>
    <s v="Arrey"/>
    <s v="LAGA Cameroon"/>
    <x v="0"/>
    <n v="639.77057000000002"/>
  </r>
  <r>
    <d v="2022-09-16T00:00:00"/>
    <s v="Local Transport"/>
    <s v="Transport"/>
    <x v="4"/>
    <n v="3000"/>
    <n v="5.2995724658239407"/>
    <s v="Arrey-r"/>
    <m/>
    <s v="Arrey"/>
    <s v="LAGA Cameroon"/>
    <x v="1"/>
    <n v="566.08339999999998"/>
  </r>
  <r>
    <d v="2022-09-17T00:00:00"/>
    <s v="Local Transport"/>
    <s v="Transport"/>
    <x v="4"/>
    <n v="2000"/>
    <n v="3.5330483105492938"/>
    <s v="Arrey-r"/>
    <m/>
    <s v="Arrey"/>
    <s v="LAGA Cameroon"/>
    <x v="1"/>
    <n v="566.08339999999998"/>
  </r>
  <r>
    <d v="2022-09-19T00:00:00"/>
    <s v="Local Transport"/>
    <s v="Transport"/>
    <x v="4"/>
    <n v="2500"/>
    <n v="4.2593065848879803"/>
    <s v="Arrey-r"/>
    <m/>
    <s v="Arrey"/>
    <s v="LAGA Cameroon"/>
    <x v="2"/>
    <n v="586.95000000000005"/>
  </r>
  <r>
    <d v="2022-09-20T00:00:00"/>
    <s v="Local Transport"/>
    <s v="Transport"/>
    <x v="4"/>
    <n v="3000"/>
    <n v="4.6891809981193724"/>
    <s v="Arrey-r"/>
    <m/>
    <s v="Arrey"/>
    <s v="LAGA Cameroon"/>
    <x v="4"/>
    <n v="639.77057000000002"/>
  </r>
  <r>
    <d v="2022-09-21T00:00:00"/>
    <s v="Local Transport"/>
    <s v="Transport"/>
    <x v="4"/>
    <n v="2500"/>
    <n v="3.9076508317661438"/>
    <s v="Arrey-r"/>
    <m/>
    <s v="Arrey"/>
    <s v="LAGA Cameroon"/>
    <x v="0"/>
    <n v="639.77057000000002"/>
  </r>
  <r>
    <d v="2022-09-22T00:00:00"/>
    <s v="Local Transport"/>
    <s v="Transport"/>
    <x v="4"/>
    <n v="3000"/>
    <n v="4.622567373919475"/>
    <s v="Arrey-r"/>
    <m/>
    <s v="Arrey"/>
    <s v="LAGA Cameroon"/>
    <x v="3"/>
    <n v="648.99"/>
  </r>
  <r>
    <d v="2022-09-22T00:00:00"/>
    <s v="Hired Taxi"/>
    <s v="Transport"/>
    <x v="4"/>
    <n v="5000"/>
    <n v="8.8326207763732345"/>
    <s v="Arrey-r"/>
    <m/>
    <s v="Arrey"/>
    <s v="LAGA Cameroon"/>
    <x v="1"/>
    <n v="566.08339999999998"/>
  </r>
  <r>
    <d v="2022-09-23T00:00:00"/>
    <s v="Local Transport"/>
    <s v="Transport"/>
    <x v="4"/>
    <n v="2500"/>
    <n v="4.4163103881866173"/>
    <s v="Arrey-r"/>
    <m/>
    <s v="Arrey"/>
    <s v="LAGA Cameroon"/>
    <x v="1"/>
    <n v="566.08339999999998"/>
  </r>
  <r>
    <d v="2022-09-24T00:00:00"/>
    <s v="Local Transport"/>
    <s v="Transport"/>
    <x v="4"/>
    <n v="2500"/>
    <n v="4.4163103881866173"/>
    <s v="Arrey-r"/>
    <m/>
    <s v="Arrey"/>
    <s v="LAGA Cameroon"/>
    <x v="1"/>
    <n v="566.08339999999998"/>
  </r>
  <r>
    <d v="2022-09-26T00:00:00"/>
    <s v="Local Transport"/>
    <s v="Transport"/>
    <x v="4"/>
    <n v="2500"/>
    <n v="4.2593065848879803"/>
    <s v="Arrey-r"/>
    <m/>
    <s v="Arrey"/>
    <s v="LAGA Cameroon"/>
    <x v="2"/>
    <n v="586.95000000000005"/>
  </r>
  <r>
    <d v="2022-09-27T00:00:00"/>
    <s v="Local Transport"/>
    <s v="Transport"/>
    <x v="4"/>
    <n v="2500"/>
    <n v="4.4163103881866173"/>
    <s v="Arrey-r"/>
    <m/>
    <s v="Arrey"/>
    <s v="LAGA Cameroon"/>
    <x v="1"/>
    <n v="566.08339999999998"/>
  </r>
  <r>
    <d v="2022-09-27T00:00:00"/>
    <s v="Hired Taxi"/>
    <s v="Transport"/>
    <x v="4"/>
    <n v="3000"/>
    <n v="5.2995724658239407"/>
    <s v="Arrey-r"/>
    <m/>
    <s v="Arrey"/>
    <s v="LAGA Cameroon"/>
    <x v="1"/>
    <n v="566.08339999999998"/>
  </r>
  <r>
    <d v="2022-09-28T00:00:00"/>
    <s v="Local Transport"/>
    <s v="Transport"/>
    <x v="4"/>
    <n v="3100"/>
    <n v="4.7766529530501236"/>
    <s v="Arrey-r"/>
    <m/>
    <s v="Arrey"/>
    <s v="LAGA Cameroon"/>
    <x v="3"/>
    <n v="648.99"/>
  </r>
  <r>
    <d v="2022-09-29T00:00:00"/>
    <s v="Local Transport"/>
    <s v="Transport"/>
    <x v="4"/>
    <n v="2600"/>
    <n v="4.5929628037140819"/>
    <s v="Arrey-r"/>
    <m/>
    <s v="Arrey"/>
    <s v="LAGA Cameroon"/>
    <x v="1"/>
    <n v="566.08339999999998"/>
  </r>
  <r>
    <d v="2022-09-30T00:00:00"/>
    <s v="Local Transport"/>
    <s v="Transport"/>
    <x v="4"/>
    <n v="2600"/>
    <n v="4.5929628037140819"/>
    <s v="Arrey-r"/>
    <m/>
    <s v="Arrey"/>
    <s v="LAGA Cameroon"/>
    <x v="1"/>
    <n v="566.08339999999998"/>
  </r>
  <r>
    <d v="2022-09-01T00:00:00"/>
    <s v="Local Transport"/>
    <s v="Transport"/>
    <x v="4"/>
    <n v="1800"/>
    <n v="3.1797434794943644"/>
    <s v="eri-r"/>
    <m/>
    <s v="Eric"/>
    <s v="LAGA Cameroon"/>
    <x v="1"/>
    <n v="566.08339999999998"/>
  </r>
  <r>
    <d v="2022-09-02T00:00:00"/>
    <s v="Local Transport"/>
    <s v="Transport"/>
    <x v="4"/>
    <n v="1700"/>
    <n v="3.0030910639668997"/>
    <s v="eri-r"/>
    <m/>
    <s v="Eric"/>
    <s v="LAGA Cameroon"/>
    <x v="1"/>
    <n v="566.08339999999998"/>
  </r>
  <r>
    <d v="2022-09-03T00:00:00"/>
    <s v="Local Transport"/>
    <s v="Transport"/>
    <x v="4"/>
    <n v="1600"/>
    <n v="2.826438648439435"/>
    <s v="eri-r"/>
    <m/>
    <s v="Eric"/>
    <s v="LAGA Cameroon"/>
    <x v="1"/>
    <n v="566.08339999999998"/>
  </r>
  <r>
    <d v="2022-09-04T00:00:00"/>
    <s v="Local Transport"/>
    <s v="Transport"/>
    <x v="4"/>
    <n v="1700"/>
    <n v="3.0030910639668997"/>
    <s v="eri-r"/>
    <m/>
    <s v="Eric"/>
    <s v="LAGA Cameroon"/>
    <x v="1"/>
    <n v="566.08339999999998"/>
  </r>
  <r>
    <d v="2022-09-05T00:00:00"/>
    <s v="Local Transport"/>
    <s v="Transport"/>
    <x v="4"/>
    <n v="1600"/>
    <n v="2.826438648439435"/>
    <s v="eri-r"/>
    <m/>
    <s v="Eric"/>
    <s v="LAGA Cameroon"/>
    <x v="1"/>
    <n v="566.08339999999998"/>
  </r>
  <r>
    <d v="2022-09-06T00:00:00"/>
    <s v="Local Transport"/>
    <s v="Transport"/>
    <x v="4"/>
    <n v="1700"/>
    <n v="3.0030910639668997"/>
    <s v="eri-r"/>
    <m/>
    <s v="Eric"/>
    <s v="LAGA Cameroon"/>
    <x v="1"/>
    <n v="566.08339999999998"/>
  </r>
  <r>
    <d v="2022-09-07T00:00:00"/>
    <s v="Local Transport"/>
    <s v="Transport"/>
    <x v="4"/>
    <n v="1700"/>
    <n v="3.0030910639668997"/>
    <s v="eri-1"/>
    <m/>
    <s v="Eric"/>
    <s v="LAGA Cameroon"/>
    <x v="1"/>
    <n v="566.08339999999998"/>
  </r>
  <r>
    <d v="2022-09-08T00:00:00"/>
    <s v="Local Transport"/>
    <s v="Transport"/>
    <x v="4"/>
    <n v="1900"/>
    <n v="3.2370730045148646"/>
    <s v="eri-r"/>
    <m/>
    <s v="Eric"/>
    <s v="LAGA Cameroon"/>
    <x v="2"/>
    <n v="586.95000000000005"/>
  </r>
  <r>
    <d v="2022-09-09T00:00:00"/>
    <s v="Local Transport"/>
    <s v="Transport"/>
    <x v="4"/>
    <n v="1800"/>
    <n v="3.1797434794943644"/>
    <s v="eri-r"/>
    <m/>
    <s v="Eric"/>
    <s v="LAGA Cameroon"/>
    <x v="1"/>
    <n v="566.08339999999998"/>
  </r>
  <r>
    <d v="2022-09-10T00:00:00"/>
    <s v="Local Transport"/>
    <s v="Transport"/>
    <x v="4"/>
    <n v="1600"/>
    <n v="2.826438648439435"/>
    <s v="eri-r"/>
    <m/>
    <s v="Eric"/>
    <s v="LAGA Cameroon"/>
    <x v="1"/>
    <n v="566.08339999999998"/>
  </r>
  <r>
    <d v="2022-09-12T00:00:00"/>
    <s v="Local Transport"/>
    <s v="Transport"/>
    <x v="4"/>
    <n v="1700"/>
    <n v="2.6572025656009779"/>
    <s v="eri-r"/>
    <m/>
    <s v="Eric"/>
    <s v="LAGA Cameroon"/>
    <x v="0"/>
    <n v="639.77057000000002"/>
  </r>
  <r>
    <d v="2022-09-13T00:00:00"/>
    <s v="Local Transport"/>
    <s v="Transport"/>
    <x v="4"/>
    <n v="1600"/>
    <n v="2.826438648439435"/>
    <s v="eri-r"/>
    <m/>
    <s v="Eric"/>
    <s v="LAGA Cameroon"/>
    <x v="1"/>
    <n v="566.08339999999998"/>
  </r>
  <r>
    <d v="2022-09-14T00:00:00"/>
    <s v="Local Transport"/>
    <s v="Transport"/>
    <x v="4"/>
    <n v="1800"/>
    <n v="3.1797434794943644"/>
    <s v="eri-r"/>
    <m/>
    <s v="Eric"/>
    <s v="LAGA Cameroon"/>
    <x v="1"/>
    <n v="566.08339999999998"/>
  </r>
  <r>
    <d v="2022-09-15T00:00:00"/>
    <s v="Local Transport"/>
    <s v="Transport"/>
    <x v="4"/>
    <n v="1900"/>
    <n v="3.3563958950218291"/>
    <s v="eri-r"/>
    <m/>
    <s v="Eric"/>
    <s v="LAGA Cameroon"/>
    <x v="1"/>
    <n v="566.08339999999998"/>
  </r>
  <r>
    <d v="2022-09-16T00:00:00"/>
    <s v="Local Transport"/>
    <s v="Transport"/>
    <x v="4"/>
    <n v="1500"/>
    <n v="2.3112836869597375"/>
    <s v="eri-r"/>
    <m/>
    <s v="Eric"/>
    <s v="LAGA Cameroon"/>
    <x v="3"/>
    <n v="648.99"/>
  </r>
  <r>
    <d v="2022-09-17T00:00:00"/>
    <s v="Local Transport"/>
    <s v="Transport"/>
    <x v="4"/>
    <n v="1600"/>
    <n v="2.826438648439435"/>
    <s v="eri-r"/>
    <m/>
    <s v="Eric"/>
    <s v="LAGA Cameroon"/>
    <x v="1"/>
    <n v="566.08339999999998"/>
  </r>
  <r>
    <d v="2022-09-19T00:00:00"/>
    <s v="Local Transport"/>
    <s v="Transport"/>
    <x v="4"/>
    <n v="1700"/>
    <n v="3.0030910639668997"/>
    <s v="eri-r"/>
    <m/>
    <s v="Eric"/>
    <s v="LAGA Cameroon"/>
    <x v="1"/>
    <n v="566.08339999999998"/>
  </r>
  <r>
    <d v="2022-09-20T00:00:00"/>
    <s v="Local Transport"/>
    <s v="Transport"/>
    <x v="4"/>
    <n v="1600"/>
    <n v="2.826438648439435"/>
    <s v="eri-r"/>
    <m/>
    <s v="Eric"/>
    <s v="LAGA Cameroon"/>
    <x v="1"/>
    <n v="566.08339999999998"/>
  </r>
  <r>
    <d v="2022-09-21T00:00:00"/>
    <s v="Local Transport"/>
    <s v="Transport"/>
    <x v="4"/>
    <n v="1600"/>
    <n v="2.826438648439435"/>
    <s v="eri-r"/>
    <m/>
    <s v="Eric"/>
    <s v="LAGA Cameroon"/>
    <x v="1"/>
    <n v="566.08339999999998"/>
  </r>
  <r>
    <d v="2022-09-22T00:00:00"/>
    <s v="Local Transport"/>
    <s v="Transport"/>
    <x v="4"/>
    <n v="1500"/>
    <n v="2.6497862329119704"/>
    <s v="eri-r"/>
    <m/>
    <s v="Eric"/>
    <s v="LAGA Cameroon"/>
    <x v="1"/>
    <n v="566.08339999999998"/>
  </r>
  <r>
    <d v="2022-09-23T00:00:00"/>
    <s v="Local Transport"/>
    <s v="Transport"/>
    <x v="4"/>
    <n v="1700"/>
    <n v="3.0030910639668997"/>
    <s v="eri-r"/>
    <m/>
    <s v="Eric"/>
    <s v="LAGA Cameroon"/>
    <x v="1"/>
    <n v="566.08339999999998"/>
  </r>
  <r>
    <d v="2022-09-26T00:00:00"/>
    <s v="Local Transport"/>
    <s v="Transport"/>
    <x v="4"/>
    <n v="1400"/>
    <n v="2.4731338173845057"/>
    <s v="eri-r"/>
    <m/>
    <s v="Eric"/>
    <s v="LAGA Cameroon"/>
    <x v="1"/>
    <n v="566.08339999999998"/>
  </r>
  <r>
    <d v="2022-09-27T00:00:00"/>
    <s v="Local Transport"/>
    <s v="Transport"/>
    <x v="4"/>
    <n v="1700"/>
    <n v="3.0030910639668997"/>
    <s v="eri-r"/>
    <m/>
    <s v="Eric"/>
    <s v="LAGA Cameroon"/>
    <x v="1"/>
    <n v="566.08339999999998"/>
  </r>
  <r>
    <d v="2022-09-28T00:00:00"/>
    <s v="Local Transport"/>
    <s v="Transport"/>
    <x v="4"/>
    <n v="1600"/>
    <n v="2.826438648439435"/>
    <s v="eri-r"/>
    <m/>
    <s v="Eric"/>
    <s v="LAGA Cameroon"/>
    <x v="1"/>
    <n v="566.08339999999998"/>
  </r>
  <r>
    <d v="2022-09-29T00:00:00"/>
    <s v="Local Transport"/>
    <s v="Transport"/>
    <x v="4"/>
    <n v="1800"/>
    <n v="2.8135085988716235"/>
    <s v="eri-r"/>
    <m/>
    <s v="Eric"/>
    <s v="LAGA Cameroon"/>
    <x v="0"/>
    <n v="639.77057000000002"/>
  </r>
  <r>
    <d v="2022-09-30T00:00:00"/>
    <s v="Local Transport"/>
    <s v="Transport"/>
    <x v="4"/>
    <n v="1900"/>
    <n v="3.3563958950218291"/>
    <s v="eri-r"/>
    <m/>
    <s v="Eric"/>
    <s v="LAGA Cameroon"/>
    <x v="1"/>
    <n v="566.08339999999998"/>
  </r>
  <r>
    <d v="2022-09-01T00:00:00"/>
    <s v="Local transport"/>
    <s v="Transport"/>
    <x v="5"/>
    <n v="1000"/>
    <n v="1.7665241552746469"/>
    <s v="i19-r"/>
    <m/>
    <s v="i19"/>
    <s v="LAGA Cameroon"/>
    <x v="1"/>
    <n v="566.08339999999998"/>
  </r>
  <r>
    <d v="2022-09-02T00:00:00"/>
    <s v="Local transport"/>
    <s v="Transport"/>
    <x v="5"/>
    <n v="500"/>
    <n v="0.88326207763732345"/>
    <s v="i19-r"/>
    <m/>
    <s v="i19"/>
    <s v="LAGA Cameroon"/>
    <x v="4"/>
    <n v="566.08339999999998"/>
  </r>
  <r>
    <d v="2022-09-02T00:00:00"/>
    <s v="Local transport"/>
    <s v="Transport"/>
    <x v="5"/>
    <n v="500"/>
    <n v="0.85186131697759593"/>
    <s v="i19-r"/>
    <m/>
    <s v="i19"/>
    <s v="LAGA Cameroon"/>
    <x v="2"/>
    <n v="586.95000000000005"/>
  </r>
  <r>
    <d v="2022-09-05T00:00:00"/>
    <s v="Local transport"/>
    <s v="Transport"/>
    <x v="5"/>
    <n v="1000"/>
    <n v="1.7665241552746469"/>
    <s v="i19-r"/>
    <m/>
    <s v="i19"/>
    <s v="LAGA Cameroon"/>
    <x v="1"/>
    <n v="566.08339999999998"/>
  </r>
  <r>
    <d v="2022-09-06T00:00:00"/>
    <s v="Local transport"/>
    <s v="Transport"/>
    <x v="5"/>
    <n v="1000"/>
    <n v="1.7665241552746469"/>
    <s v="i19-r"/>
    <m/>
    <s v="i19"/>
    <s v="LAGA Cameroon"/>
    <x v="1"/>
    <n v="566.08339999999998"/>
  </r>
  <r>
    <d v="2022-09-07T00:00:00"/>
    <s v="Yaounde-Sangmelima"/>
    <s v="Transport"/>
    <x v="5"/>
    <n v="2000"/>
    <n v="3.4074452679103837"/>
    <s v="i19-1"/>
    <n v="6"/>
    <s v="i19"/>
    <s v="LAGA Cameroon"/>
    <x v="2"/>
    <n v="586.95000000000005"/>
  </r>
  <r>
    <d v="2022-09-07T00:00:00"/>
    <s v="Local transport"/>
    <s v="Transport"/>
    <x v="5"/>
    <n v="500"/>
    <n v="0.85186131697759593"/>
    <s v="i19-r"/>
    <n v="6"/>
    <s v="i19"/>
    <s v="LAGA Cameroon"/>
    <x v="2"/>
    <n v="586.95000000000005"/>
  </r>
  <r>
    <d v="2022-09-07T00:00:00"/>
    <s v="Lodging"/>
    <s v="Travel Subsistences"/>
    <x v="5"/>
    <n v="7500"/>
    <n v="11.722952495298431"/>
    <s v="i19-2"/>
    <n v="6"/>
    <s v="i19"/>
    <s v="LAGA Cameroon"/>
    <x v="0"/>
    <n v="639.77057000000002"/>
  </r>
  <r>
    <d v="2022-09-07T00:00:00"/>
    <s v="Dring With Informant"/>
    <s v="Trust Building"/>
    <x v="5"/>
    <n v="1500"/>
    <n v="2.555583950932788"/>
    <s v="i19-r"/>
    <n v="6"/>
    <s v="i19"/>
    <s v="LAGA Cameroon"/>
    <x v="2"/>
    <n v="586.95000000000005"/>
  </r>
  <r>
    <d v="2022-09-07T00:00:00"/>
    <s v="Feeding"/>
    <s v="Travel Subsistences"/>
    <x v="5"/>
    <n v="3000"/>
    <n v="4.6891809981193724"/>
    <s v="i19-r"/>
    <n v="6"/>
    <s v="i19"/>
    <s v="LAGA Cameroon"/>
    <x v="0"/>
    <n v="639.77057000000002"/>
  </r>
  <r>
    <d v="2022-09-08T00:00:00"/>
    <s v="Sangmelima-Mvangan"/>
    <s v="Transport"/>
    <x v="5"/>
    <n v="5000"/>
    <n v="7.8153016635322876"/>
    <s v="i19-r"/>
    <n v="6"/>
    <s v="i19"/>
    <s v="LAGA Cameroon"/>
    <x v="0"/>
    <n v="639.77057000000002"/>
  </r>
  <r>
    <d v="2022-09-08T00:00:00"/>
    <s v="Local transport"/>
    <s v="Transport"/>
    <x v="5"/>
    <n v="1000"/>
    <n v="1.5630603327064576"/>
    <s v="i19-r"/>
    <n v="6"/>
    <s v="i19"/>
    <s v="LAGA Cameroon"/>
    <x v="0"/>
    <n v="639.77057000000002"/>
  </r>
  <r>
    <d v="2022-09-08T00:00:00"/>
    <s v="Lodging"/>
    <s v="Travel Subsistences"/>
    <x v="5"/>
    <n v="8000"/>
    <n v="12.504482661651661"/>
    <s v="i19-3"/>
    <n v="6"/>
    <s v="i19"/>
    <s v="LAGA Cameroon"/>
    <x v="0"/>
    <n v="639.77057000000002"/>
  </r>
  <r>
    <d v="2022-09-08T00:00:00"/>
    <s v="Feeding"/>
    <s v="Travel Subsistences"/>
    <x v="5"/>
    <n v="3000"/>
    <n v="5.2995724658239407"/>
    <s v="i19-r"/>
    <n v="6"/>
    <s v="i19"/>
    <s v="LAGA Cameroon"/>
    <x v="1"/>
    <n v="566.08339999999998"/>
  </r>
  <r>
    <d v="2022-09-09T00:00:00"/>
    <s v="Mvangan-Sangmelima"/>
    <s v="Transport"/>
    <x v="5"/>
    <n v="5000"/>
    <n v="8.8326207763732345"/>
    <s v="i19-r"/>
    <n v="6"/>
    <s v="i19"/>
    <s v="LAGA Cameroon"/>
    <x v="1"/>
    <n v="566.08339999999998"/>
  </r>
  <r>
    <d v="2022-09-09T00:00:00"/>
    <s v="Sangmelima-Yaounde"/>
    <s v="Transport"/>
    <x v="5"/>
    <n v="2000"/>
    <n v="3.5330483105492938"/>
    <s v="i19-4"/>
    <n v="6"/>
    <s v="i19"/>
    <s v="LAGA Cameroon"/>
    <x v="1"/>
    <n v="566.08339999999998"/>
  </r>
  <r>
    <d v="2022-09-09T00:00:00"/>
    <s v="Local transport"/>
    <s v="Transport"/>
    <x v="5"/>
    <n v="800"/>
    <n v="1.3629781071641536"/>
    <s v="i19-r"/>
    <n v="6"/>
    <s v="i19"/>
    <s v="LAGA Cameroon"/>
    <x v="2"/>
    <n v="586.95000000000005"/>
  </r>
  <r>
    <d v="2022-09-09T00:00:00"/>
    <s v="Feeding"/>
    <s v="Travel Subsistences"/>
    <x v="5"/>
    <n v="3000"/>
    <n v="5.111167901865576"/>
    <s v="i19-r"/>
    <n v="6"/>
    <s v="i19"/>
    <s v="LAGA Cameroon"/>
    <x v="2"/>
    <n v="586.95000000000005"/>
  </r>
  <r>
    <d v="2022-09-10T00:00:00"/>
    <s v="Local transport"/>
    <s v="Transport"/>
    <x v="5"/>
    <n v="500"/>
    <n v="0.88326207763732345"/>
    <s v="i19-r"/>
    <n v="6"/>
    <s v="i19"/>
    <s v="LAGA Cameroon"/>
    <x v="1"/>
    <n v="566.08339999999998"/>
  </r>
  <r>
    <d v="2022-09-12T00:00:00"/>
    <s v="Local transport"/>
    <s v="Transport"/>
    <x v="5"/>
    <n v="500"/>
    <n v="0.88326207763732345"/>
    <s v="i19-r"/>
    <m/>
    <s v="i19"/>
    <s v="LAGA Cameroon"/>
    <x v="1"/>
    <n v="566.08339999999998"/>
  </r>
  <r>
    <d v="2022-09-13T00:00:00"/>
    <s v="Yaounde-Mfou"/>
    <s v="Transport"/>
    <x v="5"/>
    <n v="1000"/>
    <n v="1.7665241552746469"/>
    <s v="i19-r"/>
    <m/>
    <s v="i19"/>
    <s v="LAGA Cameroon"/>
    <x v="1"/>
    <n v="566.08339999999998"/>
  </r>
  <r>
    <d v="2022-09-13T00:00:00"/>
    <s v="Local transport"/>
    <s v="Transport"/>
    <x v="5"/>
    <n v="600"/>
    <n v="1.0599144931647881"/>
    <s v="i19-r"/>
    <m/>
    <s v="i19"/>
    <s v="LAGA Cameroon"/>
    <x v="1"/>
    <n v="566.08339999999998"/>
  </r>
  <r>
    <d v="2022-09-13T00:00:00"/>
    <s v="Feeding"/>
    <s v="Travel Subsistences"/>
    <x v="5"/>
    <n v="3000"/>
    <n v="5.2995724658239407"/>
    <s v="i19-r"/>
    <m/>
    <s v="i19"/>
    <s v="LAGA Cameroon"/>
    <x v="1"/>
    <n v="566.08339999999998"/>
  </r>
  <r>
    <d v="2022-09-13T00:00:00"/>
    <s v="Drink With Informant"/>
    <s v="Trust Building"/>
    <x v="5"/>
    <n v="2000"/>
    <n v="3.5330483105492938"/>
    <s v="i19-r"/>
    <m/>
    <s v="i19"/>
    <s v="LAGA Cameroon"/>
    <x v="1"/>
    <n v="566.08339999999998"/>
  </r>
  <r>
    <d v="2022-09-13T00:00:00"/>
    <s v="Mfou-Yaounde"/>
    <s v="Transport"/>
    <x v="5"/>
    <n v="500"/>
    <n v="0.88326207763732345"/>
    <s v="i19-r"/>
    <m/>
    <s v="i19"/>
    <s v="LAGA Cameroon"/>
    <x v="1"/>
    <n v="566.08339999999998"/>
  </r>
  <r>
    <d v="2022-09-14T00:00:00"/>
    <s v="Local transport"/>
    <s v="Transport"/>
    <x v="5"/>
    <n v="500"/>
    <n v="0.78153016635322881"/>
    <s v="i19-r"/>
    <m/>
    <s v="i19"/>
    <s v="LAGA Cameroon"/>
    <x v="0"/>
    <n v="639.77057000000002"/>
  </r>
  <r>
    <d v="2022-09-15T00:00:00"/>
    <s v="Local transport"/>
    <s v="Transport"/>
    <x v="5"/>
    <n v="500"/>
    <n v="0.88326207763732345"/>
    <s v="i19-r"/>
    <m/>
    <s v="i19"/>
    <s v="LAGA Cameroon"/>
    <x v="1"/>
    <n v="566.08339999999998"/>
  </r>
  <r>
    <d v="2022-09-16T00:00:00"/>
    <s v="Local transport"/>
    <s v="Transport"/>
    <x v="5"/>
    <n v="500"/>
    <n v="0.88326207763732345"/>
    <s v="i19-r"/>
    <m/>
    <s v="i19"/>
    <s v="LAGA Cameroon"/>
    <x v="1"/>
    <n v="566.08339999999998"/>
  </r>
  <r>
    <d v="2022-09-17T00:00:00"/>
    <s v="Local transport"/>
    <s v="Transport"/>
    <x v="5"/>
    <n v="500"/>
    <n v="0.88326207763732345"/>
    <s v="i19-r"/>
    <m/>
    <s v="i19"/>
    <s v="LAGA Cameroon"/>
    <x v="1"/>
    <n v="566.08339999999998"/>
  </r>
  <r>
    <d v="2022-09-19T00:00:00"/>
    <s v="Local transport"/>
    <s v="Transport"/>
    <x v="5"/>
    <n v="500"/>
    <n v="0.88326207763732345"/>
    <s v="i19-r"/>
    <m/>
    <s v="i19"/>
    <s v="LAGA Cameroon"/>
    <x v="1"/>
    <n v="566.08339999999998"/>
  </r>
  <r>
    <d v="2022-09-20T00:00:00"/>
    <s v="Local transport"/>
    <s v="Transport"/>
    <x v="5"/>
    <n v="500"/>
    <n v="0.88326207763732345"/>
    <s v="i19-r"/>
    <m/>
    <s v="i19"/>
    <s v="LAGA Cameroon"/>
    <x v="1"/>
    <n v="566.08339999999998"/>
  </r>
  <r>
    <d v="2022-09-21T00:00:00"/>
    <s v="Yaounde-Akono"/>
    <s v="Transport"/>
    <x v="5"/>
    <n v="2000"/>
    <n v="3.5330483105492938"/>
    <s v="16-i19-r"/>
    <n v="16"/>
    <s v="i19"/>
    <s v="LAGA Cameroon"/>
    <x v="1"/>
    <n v="566.08339999999998"/>
  </r>
  <r>
    <d v="2022-09-21T00:00:00"/>
    <s v="Local transport"/>
    <s v="Transport"/>
    <x v="5"/>
    <n v="500"/>
    <n v="0.77042789565324576"/>
    <s v="16-i19-r"/>
    <n v="16"/>
    <s v="i19"/>
    <s v="LAGA Cameroon"/>
    <x v="3"/>
    <n v="648.99"/>
  </r>
  <r>
    <d v="2022-09-21T00:00:00"/>
    <s v="Loging"/>
    <s v="Travel Subsistences"/>
    <x v="5"/>
    <n v="10000"/>
    <n v="17.665241552746469"/>
    <s v="16-i19-5"/>
    <n v="16"/>
    <s v="i19"/>
    <s v="LAGA Cameroon"/>
    <x v="1"/>
    <n v="566.08339999999998"/>
  </r>
  <r>
    <d v="2022-09-21T00:00:00"/>
    <s v="Feeding"/>
    <s v="Travel Subsistences"/>
    <x v="5"/>
    <n v="3000"/>
    <n v="5.2995724658239407"/>
    <s v="16-i19-r"/>
    <n v="16"/>
    <s v="i19"/>
    <s v="LAGA Cameroon"/>
    <x v="1"/>
    <n v="566.08339999999998"/>
  </r>
  <r>
    <d v="2022-09-22T00:00:00"/>
    <s v="Akono-Mfida"/>
    <s v="Transport"/>
    <x v="5"/>
    <n v="1500"/>
    <n v="2.6497862329119704"/>
    <s v="16-i19-r"/>
    <n v="16"/>
    <s v="i19"/>
    <s v="LAGA Cameroon"/>
    <x v="1"/>
    <n v="566.08339999999998"/>
  </r>
  <r>
    <d v="2022-09-22T00:00:00"/>
    <s v="Local transport"/>
    <s v="Transport"/>
    <x v="5"/>
    <n v="500"/>
    <n v="0.88326207763732345"/>
    <s v="16-i19-r"/>
    <n v="16"/>
    <s v="i19"/>
    <s v="LAGA Cameroon"/>
    <x v="1"/>
    <n v="566.08339999999998"/>
  </r>
  <r>
    <d v="2022-09-22T00:00:00"/>
    <s v="Loging"/>
    <s v="Travel Subsistences"/>
    <x v="5"/>
    <n v="10000"/>
    <n v="17.665241552746469"/>
    <s v="16-i19-5"/>
    <n v="16"/>
    <s v="i19"/>
    <s v="LAGA Cameroon"/>
    <x v="1"/>
    <n v="566.08339999999998"/>
  </r>
  <r>
    <d v="2022-09-22T00:00:00"/>
    <s v="Mfida-Akono"/>
    <s v="Transport"/>
    <x v="5"/>
    <n v="1500"/>
    <n v="2.6497862329119704"/>
    <s v="16-i19-r"/>
    <n v="16"/>
    <s v="i19"/>
    <s v="LAGA Cameroon"/>
    <x v="1"/>
    <n v="566.08339999999998"/>
  </r>
  <r>
    <d v="2022-09-22T00:00:00"/>
    <s v="Feeding"/>
    <s v="Travel Subsistences"/>
    <x v="5"/>
    <n v="3000"/>
    <n v="5.2995724658239407"/>
    <s v="16-i19-r"/>
    <n v="16"/>
    <s v="i19"/>
    <s v="LAGA Cameroon"/>
    <x v="1"/>
    <n v="566.08339999999998"/>
  </r>
  <r>
    <d v="2022-09-22T00:00:00"/>
    <s v="Drink-With-Informant"/>
    <s v="Trust Building"/>
    <x v="5"/>
    <n v="1500"/>
    <n v="2.6497862329119704"/>
    <s v="16-i19-r"/>
    <n v="16"/>
    <s v="i19"/>
    <s v="LAGA Cameroon"/>
    <x v="1"/>
    <n v="566.08339999999998"/>
  </r>
  <r>
    <d v="2022-09-23T00:00:00"/>
    <s v="Akono-Yaounde"/>
    <s v="Transport"/>
    <x v="5"/>
    <n v="2000"/>
    <n v="3.1261206654129152"/>
    <s v="16-i19-r"/>
    <n v="16"/>
    <s v="i19"/>
    <s v="LAGA Cameroon"/>
    <x v="4"/>
    <n v="639.77057000000002"/>
  </r>
  <r>
    <d v="2022-09-23T00:00:00"/>
    <s v="Local transport"/>
    <s v="Transport"/>
    <x v="5"/>
    <n v="800"/>
    <n v="1.2504482661651659"/>
    <s v="16-i19-r"/>
    <n v="16"/>
    <s v="i19"/>
    <s v="LAGA Cameroon"/>
    <x v="4"/>
    <n v="639.77057000000002"/>
  </r>
  <r>
    <d v="2022-09-23T00:00:00"/>
    <s v="Feeding"/>
    <s v="Transport"/>
    <x v="5"/>
    <n v="3000"/>
    <n v="4.6891809981193724"/>
    <s v="16-i19-r"/>
    <n v="16"/>
    <s v="i19"/>
    <s v="LAGA Cameroon"/>
    <x v="0"/>
    <n v="639.77057000000002"/>
  </r>
  <r>
    <d v="2022-09-26T00:00:00"/>
    <s v="Local transport"/>
    <s v="Transport"/>
    <x v="5"/>
    <n v="500"/>
    <n v="0.85186131697759593"/>
    <s v="i19-r"/>
    <m/>
    <s v="i19"/>
    <s v="LAGA Cameroon"/>
    <x v="2"/>
    <n v="586.95000000000005"/>
  </r>
  <r>
    <d v="2022-09-27T00:00:00"/>
    <s v="Local transport"/>
    <s v="Transport"/>
    <x v="5"/>
    <n v="500"/>
    <n v="0.85186131697759593"/>
    <s v="i19-r"/>
    <m/>
    <s v="i19"/>
    <s v="LAGA Cameroon"/>
    <x v="2"/>
    <n v="586.95000000000005"/>
  </r>
  <r>
    <d v="2022-09-28T00:00:00"/>
    <s v="Local transport"/>
    <s v="Transport"/>
    <x v="5"/>
    <n v="500"/>
    <n v="0.85186131697759593"/>
    <s v="i19-r"/>
    <m/>
    <s v="i19"/>
    <s v="LAGA Cameroon"/>
    <x v="2"/>
    <n v="586.95000000000005"/>
  </r>
  <r>
    <d v="2022-09-29T00:00:00"/>
    <s v="Local transport"/>
    <s v="Transport"/>
    <x v="5"/>
    <n v="500"/>
    <n v="0.77042789565324576"/>
    <s v="i19-r"/>
    <m/>
    <s v="i19"/>
    <s v="LAGA Cameroon"/>
    <x v="3"/>
    <n v="648.99"/>
  </r>
  <r>
    <d v="2022-09-30T00:00:00"/>
    <s v="Local transport"/>
    <s v="Transport"/>
    <x v="5"/>
    <n v="500"/>
    <n v="0.77042789565324576"/>
    <s v="i19-r"/>
    <m/>
    <s v="i19"/>
    <s v="LAGA Cameroon"/>
    <x v="3"/>
    <n v="648.99"/>
  </r>
  <r>
    <d v="2022-09-01T00:00:00"/>
    <s v="Local Transport"/>
    <s v="Transport"/>
    <x v="5"/>
    <n v="1800"/>
    <n v="3.1797434794943644"/>
    <s v="i27-r"/>
    <m/>
    <s v="i27"/>
    <s v="LAGA Cameroon"/>
    <x v="1"/>
    <n v="566.08339999999998"/>
  </r>
  <r>
    <d v="2022-09-02T00:00:00"/>
    <s v="Local Transport"/>
    <s v="Transport"/>
    <x v="5"/>
    <n v="1900"/>
    <n v="3.3563958950218291"/>
    <s v="i27-r"/>
    <m/>
    <s v="i27"/>
    <s v="LAGA Cameroon"/>
    <x v="1"/>
    <n v="566.08339999999998"/>
  </r>
  <r>
    <d v="2022-09-03T00:00:00"/>
    <s v="Fuell"/>
    <s v="Transport"/>
    <x v="1"/>
    <n v="7500"/>
    <n v="13.248931164559851"/>
    <s v="1-i27-1"/>
    <m/>
    <s v="i27"/>
    <s v="LAGA Cameroon"/>
    <x v="1"/>
    <n v="566.08339999999998"/>
  </r>
  <r>
    <d v="2022-09-03T00:00:00"/>
    <s v="Fuell"/>
    <s v="Transport"/>
    <x v="1"/>
    <n v="7500"/>
    <n v="13.248931164559851"/>
    <s v="1-i27-2"/>
    <n v="1"/>
    <s v="i27"/>
    <s v="LAGA Cameroon"/>
    <x v="1"/>
    <n v="566.08339999999998"/>
  </r>
  <r>
    <d v="2022-09-03T00:00:00"/>
    <s v="Fuell"/>
    <s v="Transport"/>
    <x v="1"/>
    <n v="7500"/>
    <n v="13.248931164559851"/>
    <s v="1-i27-3"/>
    <n v="1"/>
    <s v="i27"/>
    <s v="LAGA Cameroon"/>
    <x v="1"/>
    <n v="566.08339999999998"/>
  </r>
  <r>
    <d v="2022-09-03T00:00:00"/>
    <s v="Fuell"/>
    <s v="Transport"/>
    <x v="1"/>
    <n v="7500"/>
    <n v="13.248931164559851"/>
    <s v="1-i27-4"/>
    <n v="1"/>
    <s v="i27"/>
    <s v="LAGA Cameroon"/>
    <x v="1"/>
    <n v="566.08339999999998"/>
  </r>
  <r>
    <d v="2022-09-03T00:00:00"/>
    <s v="Fuell"/>
    <s v="Transport"/>
    <x v="1"/>
    <n v="7500"/>
    <n v="13.248931164559851"/>
    <s v="1-i27-5"/>
    <n v="1"/>
    <s v="i27"/>
    <s v="LAGA Cameroon"/>
    <x v="1"/>
    <n v="566.08339999999998"/>
  </r>
  <r>
    <d v="2022-09-03T00:00:00"/>
    <s v="Drink With elements"/>
    <s v="Trust Building"/>
    <x v="5"/>
    <n v="2800"/>
    <n v="4.9462676347690113"/>
    <s v="1-i27-r"/>
    <n v="1"/>
    <s v="i27"/>
    <s v="LAGA Cameroon"/>
    <x v="1"/>
    <n v="566.08339999999998"/>
  </r>
  <r>
    <d v="2022-09-03T00:00:00"/>
    <s v="PJ-Orange House"/>
    <s v="Transport"/>
    <x v="5"/>
    <n v="1500"/>
    <n v="2.6497862329119704"/>
    <s v="1-i27-r"/>
    <n v="1"/>
    <s v="i27"/>
    <s v="LAGA Cameroon"/>
    <x v="1"/>
    <n v="566.08339999999998"/>
  </r>
  <r>
    <d v="2022-09-03T00:00:00"/>
    <s v="Orange-Texaco omnisport"/>
    <s v="Transport"/>
    <x v="5"/>
    <n v="1500"/>
    <n v="2.6497862329119704"/>
    <s v="1-i27-r"/>
    <n v="1"/>
    <s v="i27"/>
    <s v="LAGA Cameroon"/>
    <x v="1"/>
    <n v="566.08339999999998"/>
  </r>
  <r>
    <d v="2022-09-03T00:00:00"/>
    <s v="Local Transport"/>
    <s v="Transport"/>
    <x v="5"/>
    <n v="3250"/>
    <n v="5.741203504642602"/>
    <s v="1-i27-r"/>
    <n v="1"/>
    <s v="i27"/>
    <s v="LAGA Cameroon"/>
    <x v="1"/>
    <n v="566.08339999999998"/>
  </r>
  <r>
    <d v="2022-09-05T00:00:00"/>
    <s v="Local Transport"/>
    <s v="Transport"/>
    <x v="5"/>
    <n v="1900"/>
    <n v="3.3563958950218291"/>
    <s v="1-i27-r"/>
    <n v="1"/>
    <s v="i27"/>
    <s v="LAGA Cameroon"/>
    <x v="1"/>
    <n v="566.08339999999998"/>
  </r>
  <r>
    <d v="2022-09-05T00:00:00"/>
    <s v="X1 Police"/>
    <s v="Bonus"/>
    <x v="5"/>
    <n v="20000"/>
    <n v="35.330483105492938"/>
    <s v="1-i27-6"/>
    <n v="1"/>
    <s v="i27"/>
    <s v="LAGA Cameroon"/>
    <x v="1"/>
    <n v="566.08339999999998"/>
  </r>
  <r>
    <d v="2022-09-05T00:00:00"/>
    <s v="X1 Police"/>
    <s v="Bonus"/>
    <x v="5"/>
    <n v="20000"/>
    <n v="35.330483105492938"/>
    <s v="1-i27-7"/>
    <n v="1"/>
    <s v="i27"/>
    <s v="LAGA Cameroon"/>
    <x v="1"/>
    <n v="566.08339999999998"/>
  </r>
  <r>
    <d v="2022-09-05T00:00:00"/>
    <s v="X1 Police"/>
    <s v="Bonus"/>
    <x v="5"/>
    <n v="20000"/>
    <n v="35.330483105492938"/>
    <s v="1-i27-8"/>
    <n v="1"/>
    <s v="i27"/>
    <s v="LAGA Cameroon"/>
    <x v="1"/>
    <n v="566.08339999999998"/>
  </r>
  <r>
    <d v="2022-09-05T00:00:00"/>
    <s v="X1 Police"/>
    <s v="Bonus"/>
    <x v="5"/>
    <n v="20000"/>
    <n v="35.330483105492938"/>
    <s v="1-i27-9"/>
    <n v="1"/>
    <s v="i27"/>
    <s v="LAGA Cameroon"/>
    <x v="1"/>
    <n v="566.08339999999998"/>
  </r>
  <r>
    <d v="2022-09-05T00:00:00"/>
    <s v="X1 Police"/>
    <s v="Bonus"/>
    <x v="5"/>
    <n v="20000"/>
    <n v="35.330483105492938"/>
    <s v="1-i27-10"/>
    <n v="1"/>
    <s v="i27"/>
    <s v="LAGA Cameroon"/>
    <x v="1"/>
    <n v="566.08339999999998"/>
  </r>
  <r>
    <d v="2022-09-05T00:00:00"/>
    <s v="X1 Police"/>
    <s v="Bonus"/>
    <x v="5"/>
    <n v="20000"/>
    <n v="34.074452679103842"/>
    <s v="1-i27-11"/>
    <n v="1"/>
    <s v="i27"/>
    <s v="LAGA Cameroon"/>
    <x v="2"/>
    <n v="586.95000000000005"/>
  </r>
  <r>
    <d v="2022-09-05T00:00:00"/>
    <s v="X1 Police"/>
    <s v="Bonus"/>
    <x v="5"/>
    <n v="20000"/>
    <n v="31.26120665412915"/>
    <s v="1-i27-12"/>
    <n v="1"/>
    <s v="i27"/>
    <s v="LAGA Cameroon"/>
    <x v="0"/>
    <n v="639.77057000000002"/>
  </r>
  <r>
    <d v="2022-09-05T00:00:00"/>
    <s v="X1 Police"/>
    <s v="Bonus"/>
    <x v="5"/>
    <n v="20000"/>
    <n v="34.074452679103842"/>
    <s v="1-i27-13"/>
    <n v="1"/>
    <s v="i27"/>
    <s v="LAGA Cameroon"/>
    <x v="2"/>
    <n v="586.95000000000005"/>
  </r>
  <r>
    <d v="2022-09-05T00:00:00"/>
    <s v="X1 Police"/>
    <s v="Bonus"/>
    <x v="5"/>
    <n v="20000"/>
    <n v="35.330483105492938"/>
    <s v="1-i27-14"/>
    <n v="1"/>
    <s v="i27"/>
    <s v="LAGA Cameroon"/>
    <x v="1"/>
    <n v="566.08339999999998"/>
  </r>
  <r>
    <d v="2022-09-05T00:00:00"/>
    <s v="X1 Police"/>
    <s v="Bonus"/>
    <x v="5"/>
    <n v="20000"/>
    <n v="35.330483105492938"/>
    <s v="1-i27-15"/>
    <n v="1"/>
    <s v="i27"/>
    <s v="LAGA Cameroon"/>
    <x v="1"/>
    <n v="566.08339999999998"/>
  </r>
  <r>
    <d v="2022-09-05T00:00:00"/>
    <s v="Yaounde Operation Bonus"/>
    <s v="Bonus"/>
    <x v="5"/>
    <n v="50000"/>
    <n v="88.326207763732342"/>
    <s v="i27-r"/>
    <n v="1"/>
    <s v="i27"/>
    <s v="LAGA Cameroon"/>
    <x v="1"/>
    <n v="566.08339999999998"/>
  </r>
  <r>
    <d v="2022-09-06T00:00:00"/>
    <s v="Local Transport"/>
    <s v="Transport"/>
    <x v="5"/>
    <n v="1700"/>
    <n v="2.6572025656009779"/>
    <s v="i27-r"/>
    <m/>
    <s v="i27"/>
    <s v="LAGA Cameroon"/>
    <x v="0"/>
    <n v="639.77057000000002"/>
  </r>
  <r>
    <d v="2022-09-07T00:00:00"/>
    <s v="Local Transport"/>
    <s v="Transport"/>
    <x v="5"/>
    <n v="1850"/>
    <n v="3.2680696872580968"/>
    <s v="i27-r"/>
    <m/>
    <s v="i27"/>
    <s v="LAGA Cameroon"/>
    <x v="1"/>
    <n v="566.08339999999998"/>
  </r>
  <r>
    <d v="2022-09-08T00:00:00"/>
    <s v="Local Transport"/>
    <s v="Transport"/>
    <x v="5"/>
    <n v="1900"/>
    <n v="3.3563958950218291"/>
    <s v="i27-r"/>
    <m/>
    <s v="i27"/>
    <s v="LAGA Cameroon"/>
    <x v="1"/>
    <n v="566.08339999999998"/>
  </r>
  <r>
    <d v="2022-09-09T00:00:00"/>
    <s v="Local Transport"/>
    <s v="Transport"/>
    <x v="5"/>
    <n v="1800"/>
    <n v="3.1797434794943644"/>
    <s v="i27-r"/>
    <m/>
    <s v="i27"/>
    <s v="LAGA Cameroon"/>
    <x v="1"/>
    <n v="566.08339999999998"/>
  </r>
  <r>
    <d v="2022-09-10T00:00:00"/>
    <s v="Local Transport"/>
    <s v="Transport"/>
    <x v="5"/>
    <n v="1500"/>
    <n v="2.6497862329119704"/>
    <s v="i27-r"/>
    <m/>
    <s v="i27"/>
    <s v="LAGA Cameroon"/>
    <x v="1"/>
    <n v="566.08339999999998"/>
  </r>
  <r>
    <d v="2022-09-12T00:00:00"/>
    <s v="Yaounde-Ayos"/>
    <s v="Transport"/>
    <x v="5"/>
    <n v="1500"/>
    <n v="2.6497862329119704"/>
    <s v="9-i27-16"/>
    <m/>
    <s v="i27"/>
    <s v="LAGA Cameroon"/>
    <x v="1"/>
    <n v="566.08339999999998"/>
  </r>
  <r>
    <d v="2022-09-12T00:00:00"/>
    <s v="Local Transport"/>
    <s v="Transport"/>
    <x v="5"/>
    <n v="1900"/>
    <n v="2.927626003482334"/>
    <s v="9-i27-r"/>
    <n v="9"/>
    <s v="i27"/>
    <s v="LAGA Cameroon"/>
    <x v="3"/>
    <n v="648.99"/>
  </r>
  <r>
    <d v="2022-09-12T00:00:00"/>
    <s v="Feeding"/>
    <s v="Travel Subsistences"/>
    <x v="5"/>
    <n v="5000"/>
    <n v="8.8326207763732345"/>
    <s v="9-i27-r"/>
    <n v="9"/>
    <s v="i27"/>
    <s v="LAGA Cameroon"/>
    <x v="1"/>
    <n v="566.08339999999998"/>
  </r>
  <r>
    <d v="2022-09-12T00:00:00"/>
    <s v="Lodging"/>
    <s v="Travel Subsistences"/>
    <x v="5"/>
    <n v="10000"/>
    <n v="17.665241552746469"/>
    <s v="9-i27-17"/>
    <n v="9"/>
    <s v="i27"/>
    <s v="LAGA Cameroon"/>
    <x v="1"/>
    <n v="566.08339999999998"/>
  </r>
  <r>
    <d v="2022-09-13T00:00:00"/>
    <s v="Fuel"/>
    <s v="Transport"/>
    <x v="1"/>
    <n v="7500"/>
    <n v="12.777919754663939"/>
    <s v="9-i27-18"/>
    <n v="9"/>
    <s v="i27"/>
    <s v="LAGA Cameroon"/>
    <x v="2"/>
    <n v="586.95000000000005"/>
  </r>
  <r>
    <d v="2022-09-13T00:00:00"/>
    <s v="Fuel"/>
    <s v="Transport"/>
    <x v="1"/>
    <n v="7500"/>
    <n v="13.248931164559851"/>
    <s v="9-i27-19"/>
    <n v="9"/>
    <s v="i27"/>
    <s v="LAGA Cameroon"/>
    <x v="1"/>
    <n v="566.08339999999998"/>
  </r>
  <r>
    <d v="2022-09-13T00:00:00"/>
    <s v="Fuel"/>
    <s v="Transport"/>
    <x v="1"/>
    <n v="7500"/>
    <n v="11.556418434798687"/>
    <s v="9-i27-20"/>
    <n v="9"/>
    <s v="i27"/>
    <s v="LAGA Cameroon"/>
    <x v="3"/>
    <n v="648.99"/>
  </r>
  <r>
    <d v="2022-09-13T00:00:00"/>
    <s v="Local Transport"/>
    <s v="Transport"/>
    <x v="5"/>
    <n v="1500"/>
    <n v="2.3112836869597375"/>
    <s v="9-i27-r"/>
    <n v="9"/>
    <s v="i27"/>
    <s v="LAGA Cameroon"/>
    <x v="3"/>
    <n v="648.99"/>
  </r>
  <r>
    <d v="2022-09-13T00:00:00"/>
    <s v="Feeding"/>
    <s v="Travel Subsistences"/>
    <x v="5"/>
    <n v="5000"/>
    <n v="7.7042789565324581"/>
    <s v="9-i27-r"/>
    <n v="9"/>
    <s v="i27"/>
    <s v="LAGA Cameroon"/>
    <x v="3"/>
    <n v="648.99"/>
  </r>
  <r>
    <d v="2022-09-13T00:00:00"/>
    <s v="Lodging"/>
    <s v="Travel Subsistences"/>
    <x v="5"/>
    <n v="10000"/>
    <n v="15.630603327064575"/>
    <s v="9-i27-17"/>
    <n v="9"/>
    <s v="i27"/>
    <s v="LAGA Cameroon"/>
    <x v="0"/>
    <n v="639.77057000000002"/>
  </r>
  <r>
    <d v="2022-09-14T00:00:00"/>
    <s v="Ayos-Yaounde"/>
    <s v="Transport"/>
    <x v="5"/>
    <n v="1500"/>
    <n v="2.6497862329119704"/>
    <s v="9-i27-21"/>
    <n v="9"/>
    <s v="i27"/>
    <s v="LAGA Cameroon"/>
    <x v="1"/>
    <n v="566.08339999999998"/>
  </r>
  <r>
    <d v="2022-09-14T00:00:00"/>
    <s v="Feeding"/>
    <s v="Travel Subsistences"/>
    <x v="5"/>
    <n v="5000"/>
    <n v="8.8326207763732345"/>
    <s v="9-i27-r"/>
    <n v="9"/>
    <s v="i27"/>
    <s v="LAGA Cameroon"/>
    <x v="1"/>
    <n v="566.08339999999998"/>
  </r>
  <r>
    <d v="2022-09-14T00:00:00"/>
    <s v="Local Transport"/>
    <s v="Transport"/>
    <x v="5"/>
    <n v="2000"/>
    <n v="3.5330483105492938"/>
    <s v="9-i27-r"/>
    <n v="9"/>
    <s v="i27"/>
    <s v="LAGA Cameroon"/>
    <x v="1"/>
    <n v="566.08339999999998"/>
  </r>
  <r>
    <d v="2022-09-15T00:00:00"/>
    <s v="Local Transport"/>
    <s v="Transport"/>
    <x v="5"/>
    <n v="1850"/>
    <n v="3.2680696872580968"/>
    <s v="i27-r"/>
    <n v="9"/>
    <s v="i27"/>
    <s v="LAGA Cameroon"/>
    <x v="1"/>
    <n v="566.08339999999998"/>
  </r>
  <r>
    <d v="2022-09-16T00:00:00"/>
    <s v="Local Transport"/>
    <s v="Transport"/>
    <x v="5"/>
    <n v="1900"/>
    <n v="3.3563958950218291"/>
    <s v="i27-r"/>
    <m/>
    <s v="i27"/>
    <s v="LAGA Cameroon"/>
    <x v="1"/>
    <n v="566.08339999999998"/>
  </r>
  <r>
    <d v="2022-09-17T00:00:00"/>
    <s v="Local Transport"/>
    <s v="Transport"/>
    <x v="5"/>
    <n v="1700"/>
    <n v="3.0030910639668997"/>
    <s v="i27-r"/>
    <m/>
    <s v="i27"/>
    <s v="LAGA Cameroon"/>
    <x v="1"/>
    <n v="566.08339999999998"/>
  </r>
  <r>
    <d v="2022-09-18T00:00:00"/>
    <s v="Yaounde-Douala"/>
    <s v="Transport"/>
    <x v="5"/>
    <n v="5000"/>
    <n v="8.8326207763732345"/>
    <s v="12-i27-22"/>
    <m/>
    <s v="i27"/>
    <s v="LAGA Cameroon"/>
    <x v="1"/>
    <n v="566.08339999999998"/>
  </r>
  <r>
    <d v="2022-09-18T00:00:00"/>
    <s v="Local Transport"/>
    <s v="Transport"/>
    <x v="5"/>
    <n v="1900"/>
    <n v="3.3563958950218291"/>
    <s v="12-i27-r"/>
    <n v="12"/>
    <s v="i27"/>
    <s v="LAGA Cameroon"/>
    <x v="1"/>
    <n v="566.08339999999998"/>
  </r>
  <r>
    <d v="2022-09-18T00:00:00"/>
    <s v="Feeding"/>
    <s v="Travel Subsistences"/>
    <x v="5"/>
    <n v="5000"/>
    <n v="8.8326207763732345"/>
    <s v="12-i27-r"/>
    <n v="12"/>
    <s v="i27"/>
    <s v="LAGA Cameroon"/>
    <x v="1"/>
    <n v="566.08339999999998"/>
  </r>
  <r>
    <d v="2022-09-18T00:00:00"/>
    <s v="Lodging"/>
    <s v="Travel Subsistences"/>
    <x v="5"/>
    <n v="15000"/>
    <n v="26.497862329119702"/>
    <s v="12-i27-23"/>
    <n v="12"/>
    <s v="i27"/>
    <s v="LAGA Cameroon"/>
    <x v="1"/>
    <n v="566.08339999999998"/>
  </r>
  <r>
    <d v="2022-09-19T00:00:00"/>
    <s v="Local Transport"/>
    <s v="Transport"/>
    <x v="5"/>
    <n v="1800"/>
    <n v="3.1797434794943644"/>
    <s v="12-i27-r"/>
    <n v="12"/>
    <s v="i27"/>
    <s v="LAGA Cameroon"/>
    <x v="1"/>
    <n v="566.08339999999998"/>
  </r>
  <r>
    <d v="2022-09-19T00:00:00"/>
    <s v="Feeding"/>
    <s v="Travel Subsistences"/>
    <x v="5"/>
    <n v="5000"/>
    <n v="8.8326207763732345"/>
    <s v="12-i27-r"/>
    <n v="12"/>
    <s v="i27"/>
    <s v="LAGA Cameroon"/>
    <x v="1"/>
    <n v="566.08339999999998"/>
  </r>
  <r>
    <d v="2022-09-19T00:00:00"/>
    <s v="Lodging"/>
    <s v="Travel Subsistences"/>
    <x v="5"/>
    <n v="15000"/>
    <n v="26.497862329119702"/>
    <s v="12-i27-23"/>
    <n v="12"/>
    <s v="i27"/>
    <s v="LAGA Cameroon"/>
    <x v="1"/>
    <n v="566.08339999999998"/>
  </r>
  <r>
    <d v="2022-09-20T00:00:00"/>
    <s v="Local Transport"/>
    <s v="Transport"/>
    <x v="5"/>
    <n v="2000"/>
    <n v="3.1261206654129152"/>
    <s v="12-i27-r"/>
    <n v="12"/>
    <s v="i27"/>
    <s v="LAGA Cameroon"/>
    <x v="0"/>
    <n v="639.77057000000002"/>
  </r>
  <r>
    <d v="2022-09-20T00:00:00"/>
    <s v="Local Transport"/>
    <s v="Transport"/>
    <x v="5"/>
    <n v="2000"/>
    <n v="3.5330483105492938"/>
    <s v="12-i27-r"/>
    <n v="12"/>
    <s v="i27"/>
    <s v="LAGA Cameroon"/>
    <x v="1"/>
    <n v="566.08339999999998"/>
  </r>
  <r>
    <d v="2022-09-20T00:00:00"/>
    <s v="Local Transport"/>
    <s v="Transport"/>
    <x v="5"/>
    <n v="2000"/>
    <n v="3.5330483105492938"/>
    <s v="12-i27-r"/>
    <n v="12"/>
    <s v="i27"/>
    <s v="LAGA Cameroon"/>
    <x v="1"/>
    <n v="566.08339999999998"/>
  </r>
  <r>
    <d v="2022-09-20T00:00:00"/>
    <s v="Local Transport"/>
    <s v="Transport"/>
    <x v="5"/>
    <n v="2000"/>
    <n v="3.4074452679103837"/>
    <s v="12-i27-r"/>
    <n v="12"/>
    <s v="i27"/>
    <s v="LAGA Cameroon"/>
    <x v="2"/>
    <n v="586.95000000000005"/>
  </r>
  <r>
    <d v="2022-09-20T00:00:00"/>
    <s v="Local Transport"/>
    <s v="Transport"/>
    <x v="5"/>
    <n v="1400"/>
    <n v="2.4731338173845057"/>
    <s v="12-i27-r"/>
    <n v="12"/>
    <s v="i27"/>
    <s v="LAGA Cameroon"/>
    <x v="1"/>
    <n v="566.08339999999998"/>
  </r>
  <r>
    <d v="2022-09-20T00:00:00"/>
    <s v="Feeding"/>
    <s v="Travel Subsistences"/>
    <x v="5"/>
    <n v="5000"/>
    <n v="8.8326207763732345"/>
    <s v="12-i27-r"/>
    <n v="12"/>
    <s v="i27"/>
    <s v="LAGA Cameroon"/>
    <x v="1"/>
    <n v="566.08339999999998"/>
  </r>
  <r>
    <d v="2022-09-20T00:00:00"/>
    <s v="Lodging"/>
    <s v="Travel Subsistences"/>
    <x v="5"/>
    <n v="15000"/>
    <n v="23.445904990596862"/>
    <s v="12-i27-23"/>
    <n v="12"/>
    <s v="i27"/>
    <s v="LAGA Cameroon"/>
    <x v="0"/>
    <n v="639.77057000000002"/>
  </r>
  <r>
    <d v="2022-09-21T00:00:00"/>
    <s v="Douala-Yaounde"/>
    <s v="Transport"/>
    <x v="5"/>
    <n v="5000"/>
    <n v="7.7042789565324581"/>
    <s v="12-i27-24"/>
    <n v="12"/>
    <s v="i27"/>
    <s v="LAGA Cameroon"/>
    <x v="3"/>
    <n v="648.99"/>
  </r>
  <r>
    <d v="2022-09-21T00:00:00"/>
    <s v="Feeding"/>
    <s v="Travel Subsistences"/>
    <x v="5"/>
    <n v="5000"/>
    <n v="8.5186131697759606"/>
    <s v="12-i27-r"/>
    <n v="12"/>
    <s v="i27"/>
    <s v="LAGA Cameroon"/>
    <x v="2"/>
    <n v="586.95000000000005"/>
  </r>
  <r>
    <d v="2022-09-21T00:00:00"/>
    <s v="Local Transport"/>
    <s v="Transport"/>
    <x v="5"/>
    <n v="2000"/>
    <n v="3.5330483105492938"/>
    <s v="12-i27-r"/>
    <n v="12"/>
    <s v="i27"/>
    <s v="LAGA Cameroon"/>
    <x v="1"/>
    <n v="566.08339999999998"/>
  </r>
  <r>
    <d v="2022-09-22T00:00:00"/>
    <s v="Local Transport"/>
    <s v="Transport"/>
    <x v="5"/>
    <n v="1850"/>
    <n v="2.8916616155069463"/>
    <s v="i27-r"/>
    <n v="12"/>
    <s v="i27"/>
    <s v="LAGA Cameroon"/>
    <x v="0"/>
    <n v="639.77057000000002"/>
  </r>
  <r>
    <d v="2022-09-23T00:00:00"/>
    <s v="Local Transport"/>
    <s v="Transport"/>
    <x v="5"/>
    <n v="1900"/>
    <n v="3.2370730045148646"/>
    <s v="i27-r"/>
    <m/>
    <s v="i27"/>
    <s v="LAGA Cameroon"/>
    <x v="2"/>
    <n v="586.95000000000005"/>
  </r>
  <r>
    <d v="2022-09-23T00:00:00"/>
    <s v="Douala Operations Bonus"/>
    <s v="Bonus"/>
    <x v="5"/>
    <n v="50000"/>
    <n v="85.186131697759592"/>
    <s v="i27-r"/>
    <m/>
    <s v="i27"/>
    <s v="LAGA Cameroon"/>
    <x v="2"/>
    <n v="586.95000000000005"/>
  </r>
  <r>
    <d v="2022-09-23T00:00:00"/>
    <s v="Douala Operation Bonus"/>
    <s v="Bonus"/>
    <x v="5"/>
    <n v="50000"/>
    <n v="85.186131697759592"/>
    <s v="i27-r"/>
    <m/>
    <s v="i27"/>
    <s v="LAGA Cameroon"/>
    <x v="2"/>
    <n v="586.95000000000005"/>
  </r>
  <r>
    <d v="2022-09-24T00:00:00"/>
    <s v="Local Transport"/>
    <s v="Transport"/>
    <x v="5"/>
    <n v="1800"/>
    <n v="3.1797434794943644"/>
    <s v="i27-r"/>
    <m/>
    <s v="i27"/>
    <s v="LAGA Cameroon"/>
    <x v="1"/>
    <n v="566.08339999999998"/>
  </r>
  <r>
    <d v="2022-09-26T00:00:00"/>
    <s v="Local Transport"/>
    <s v="Transport"/>
    <x v="5"/>
    <n v="7000"/>
    <n v="12.365669086922528"/>
    <s v="19-i27-r"/>
    <m/>
    <s v="i27"/>
    <s v="LAGA Cameroon"/>
    <x v="1"/>
    <n v="566.08339999999998"/>
  </r>
  <r>
    <d v="2022-09-27T00:00:00"/>
    <s v="Fuell"/>
    <s v="Transport"/>
    <x v="5"/>
    <n v="15000"/>
    <n v="23.445904990596862"/>
    <s v="19-i27-25"/>
    <n v="19"/>
    <s v="i27"/>
    <s v="LAGA Cameroon"/>
    <x v="0"/>
    <n v="639.77057000000002"/>
  </r>
  <r>
    <d v="2022-09-27T00:00:00"/>
    <s v="Fuell"/>
    <s v="Transport"/>
    <x v="5"/>
    <n v="15000"/>
    <n v="25.555839509327878"/>
    <s v="19-i27-26"/>
    <n v="19"/>
    <s v="i27"/>
    <s v="LAGA Cameroon"/>
    <x v="2"/>
    <n v="586.95000000000005"/>
  </r>
  <r>
    <d v="2022-09-27T00:00:00"/>
    <s v="Fuell"/>
    <s v="Transport"/>
    <x v="5"/>
    <n v="15000"/>
    <n v="23.445904990596862"/>
    <s v="19-i27-27"/>
    <n v="19"/>
    <s v="i27"/>
    <s v="LAGA Cameroon"/>
    <x v="0"/>
    <n v="639.77057000000002"/>
  </r>
  <r>
    <d v="2022-09-27T00:00:00"/>
    <s v="Fuell"/>
    <s v="Transport"/>
    <x v="5"/>
    <n v="15000"/>
    <n v="26.497862329119702"/>
    <s v="19-i27-28"/>
    <n v="19"/>
    <s v="i27"/>
    <s v="LAGA Cameroon"/>
    <x v="1"/>
    <n v="566.08339999999998"/>
  </r>
  <r>
    <d v="2022-09-27T00:00:00"/>
    <s v="Lodging"/>
    <s v="Travel Subsistences"/>
    <x v="5"/>
    <n v="15000"/>
    <n v="26.497862329119702"/>
    <s v="19-i27-29"/>
    <n v="19"/>
    <s v="i27"/>
    <s v="LAGA Cameroon"/>
    <x v="1"/>
    <n v="566.08339999999998"/>
  </r>
  <r>
    <d v="2022-09-27T00:00:00"/>
    <s v="Lodging"/>
    <s v="Travel Subsistences"/>
    <x v="5"/>
    <n v="15000"/>
    <n v="26.497862329119702"/>
    <s v="19-i27-30"/>
    <n v="19"/>
    <s v="i27"/>
    <s v="LAGA Cameroon"/>
    <x v="1"/>
    <n v="566.08339999999998"/>
  </r>
  <r>
    <d v="2022-09-27T00:00:00"/>
    <s v="PJ-Interpole Bcn"/>
    <s v="Transport"/>
    <x v="5"/>
    <n v="2000"/>
    <n v="3.4074452679103837"/>
    <s v="19-i27-r"/>
    <n v="19"/>
    <s v="i27"/>
    <s v="LAGA Cameroon"/>
    <x v="2"/>
    <n v="586.95000000000005"/>
  </r>
  <r>
    <d v="2022-09-27T00:00:00"/>
    <s v="Interpole Bcn- Hotel ville"/>
    <s v="Transport"/>
    <x v="5"/>
    <n v="2000"/>
    <n v="3.4074452679103837"/>
    <s v="19-i27-r"/>
    <n v="19"/>
    <s v="i27"/>
    <s v="LAGA Cameroon"/>
    <x v="2"/>
    <n v="586.95000000000005"/>
  </r>
  <r>
    <d v="2022-09-27T00:00:00"/>
    <s v="Hotel ville- Omnisport"/>
    <s v="Transport"/>
    <x v="5"/>
    <n v="2000"/>
    <n v="3.1261206654129152"/>
    <s v="19-i27-r"/>
    <n v="19"/>
    <s v="i27"/>
    <s v="LAGA Cameroon"/>
    <x v="0"/>
    <n v="639.77057000000002"/>
  </r>
  <r>
    <d v="2022-09-27T00:00:00"/>
    <s v=" omnisport- Office"/>
    <s v="Transport"/>
    <x v="5"/>
    <n v="2000"/>
    <n v="3.1261206654129152"/>
    <s v="19-i27-r"/>
    <n v="19"/>
    <s v="i27"/>
    <s v="LAGA Cameroon"/>
    <x v="0"/>
    <n v="639.77057000000002"/>
  </r>
  <r>
    <d v="2022-09-27T00:00:00"/>
    <s v="Home-Office- Home"/>
    <s v="Transport"/>
    <x v="5"/>
    <n v="1800"/>
    <n v="2.773540424351685"/>
    <s v="19-i27-r"/>
    <n v="19"/>
    <s v="i27"/>
    <s v="LAGA Cameroon"/>
    <x v="3"/>
    <n v="648.99"/>
  </r>
  <r>
    <d v="2022-09-27T00:00:00"/>
    <s v="X1 Police"/>
    <s v="Bonus"/>
    <x v="5"/>
    <n v="20000"/>
    <n v="30.817115826129832"/>
    <s v="19-i27-31"/>
    <n v="19"/>
    <s v="i27"/>
    <s v="LAGA Cameroon"/>
    <x v="3"/>
    <n v="648.99"/>
  </r>
  <r>
    <d v="2022-09-27T00:00:00"/>
    <s v="X1 Police"/>
    <s v="Bonus"/>
    <x v="5"/>
    <n v="20000"/>
    <n v="30.817115826129832"/>
    <s v="19-i27-32"/>
    <n v="19"/>
    <s v="i27"/>
    <s v="LAGA Cameroon"/>
    <x v="3"/>
    <n v="648.99"/>
  </r>
  <r>
    <d v="2022-09-27T00:00:00"/>
    <s v="X1 Police"/>
    <s v="Bonus"/>
    <x v="5"/>
    <n v="20000"/>
    <n v="35.330483105492938"/>
    <s v="19-i27-33"/>
    <n v="19"/>
    <s v="i27"/>
    <s v="LAGA Cameroon"/>
    <x v="1"/>
    <n v="566.08339999999998"/>
  </r>
  <r>
    <d v="2022-09-27T00:00:00"/>
    <s v="X1 Police"/>
    <s v="Bonus"/>
    <x v="5"/>
    <n v="20000"/>
    <n v="35.330483105492938"/>
    <s v="19-i27-34"/>
    <n v="19"/>
    <s v="i27"/>
    <s v="LAGA Cameroon"/>
    <x v="1"/>
    <n v="566.08339999999998"/>
  </r>
  <r>
    <d v="2022-09-27T00:00:00"/>
    <s v="X1 Police"/>
    <s v="Bonus"/>
    <x v="5"/>
    <n v="20000"/>
    <n v="35.330483105492938"/>
    <s v="19-i27-35"/>
    <n v="19"/>
    <s v="i27"/>
    <s v="LAGA Cameroon"/>
    <x v="1"/>
    <n v="566.08339999999998"/>
  </r>
  <r>
    <d v="2022-09-28T00:00:00"/>
    <s v="Yaounde Operation Bonus"/>
    <s v="Bonus"/>
    <x v="5"/>
    <n v="50000"/>
    <n v="88.326207763732342"/>
    <s v="i27-r"/>
    <n v="19"/>
    <s v="i27"/>
    <s v="LAGA Cameroon"/>
    <x v="1"/>
    <n v="566.08339999999998"/>
  </r>
  <r>
    <d v="2022-09-28T00:00:00"/>
    <s v="Local Transport"/>
    <s v="Transport"/>
    <x v="5"/>
    <n v="1850"/>
    <n v="3.2680696872580968"/>
    <s v="i27-r"/>
    <m/>
    <s v="i27"/>
    <s v="LAGA Cameroon"/>
    <x v="1"/>
    <n v="566.08339999999998"/>
  </r>
  <r>
    <d v="2022-09-29T00:00:00"/>
    <s v="Local Transport"/>
    <s v="Transport"/>
    <x v="5"/>
    <n v="1900"/>
    <n v="3.3563958950218291"/>
    <s v="i27-r"/>
    <m/>
    <s v="i27"/>
    <s v="LAGA Cameroon"/>
    <x v="1"/>
    <n v="566.08339999999998"/>
  </r>
  <r>
    <d v="2022-09-30T00:00:00"/>
    <s v="Local Transport"/>
    <s v="Transport"/>
    <x v="5"/>
    <n v="1700"/>
    <n v="3.0030910639668997"/>
    <s v="i27-r"/>
    <m/>
    <s v="i27"/>
    <s v="LAGA Cameroon"/>
    <x v="1"/>
    <n v="566.08339999999998"/>
  </r>
  <r>
    <d v="2022-09-01T00:00:00"/>
    <s v="Local transport"/>
    <s v="Transport"/>
    <x v="5"/>
    <n v="1975"/>
    <n v="3.4888852066674274"/>
    <s v="i37-r"/>
    <m/>
    <s v="i37"/>
    <s v="LAGA Cameroon"/>
    <x v="1"/>
    <n v="566.08339999999998"/>
  </r>
  <r>
    <d v="2022-09-02T00:00:00"/>
    <s v="Local transport"/>
    <s v="Transport"/>
    <x v="5"/>
    <n v="1975"/>
    <n v="3.4888852066674274"/>
    <s v="i37-r"/>
    <m/>
    <s v="i37"/>
    <s v="LAGA Cameroon"/>
    <x v="1"/>
    <n v="566.08339999999998"/>
  </r>
  <r>
    <d v="2022-09-03T00:00:00"/>
    <s v="Yaounde-Bafoussam"/>
    <s v="Transport"/>
    <x v="5"/>
    <n v="4500"/>
    <n v="7.666751852798364"/>
    <s v="3-i37-1"/>
    <m/>
    <s v="i37"/>
    <s v="LAGA Cameroon"/>
    <x v="2"/>
    <n v="586.95000000000005"/>
  </r>
  <r>
    <d v="2022-09-03T00:00:00"/>
    <s v="Bafoussam-Foumban"/>
    <s v="Transport"/>
    <x v="5"/>
    <n v="2000"/>
    <n v="3.5330483105492938"/>
    <s v="3-i37-r"/>
    <n v="3"/>
    <s v="i37"/>
    <s v="LAGA Cameroon"/>
    <x v="1"/>
    <n v="566.08339999999998"/>
  </r>
  <r>
    <d v="2022-09-03T00:00:00"/>
    <s v="Foumban-Magba"/>
    <s v="Transport"/>
    <x v="5"/>
    <n v="2500"/>
    <n v="4.4163103881866173"/>
    <s v="3-i37-r"/>
    <n v="3"/>
    <s v="i37"/>
    <s v="LAGA Cameroon"/>
    <x v="1"/>
    <n v="566.08339999999998"/>
  </r>
  <r>
    <d v="2022-09-03T00:00:00"/>
    <s v="Local transport"/>
    <s v="Transport"/>
    <x v="5"/>
    <n v="2400"/>
    <n v="3.7513447984954982"/>
    <s v="3-i37-r"/>
    <n v="3"/>
    <s v="i37"/>
    <s v="LAGA Cameroon"/>
    <x v="0"/>
    <n v="639.77057000000002"/>
  </r>
  <r>
    <d v="2022-09-03T00:00:00"/>
    <s v="Lodging"/>
    <s v="Travel Subsistences"/>
    <x v="5"/>
    <n v="8000"/>
    <n v="12.504482661651661"/>
    <s v="3-i37-2"/>
    <n v="3"/>
    <s v="i37"/>
    <s v="LAGA Cameroon"/>
    <x v="0"/>
    <n v="639.77057000000002"/>
  </r>
  <r>
    <d v="2022-09-03T00:00:00"/>
    <s v="Feeding"/>
    <s v="Travel Subsistences"/>
    <x v="5"/>
    <n v="5000"/>
    <n v="7.8153016635322876"/>
    <s v="3-i37-r"/>
    <n v="3"/>
    <s v="i37"/>
    <s v="LAGA Cameroon"/>
    <x v="0"/>
    <n v="639.77057000000002"/>
  </r>
  <r>
    <d v="2022-09-04T00:00:00"/>
    <s v="Magba-Nyamboya"/>
    <s v="Transport"/>
    <x v="5"/>
    <n v="4000"/>
    <n v="6.2522413308258304"/>
    <s v="3-i37-r"/>
    <n v="3"/>
    <s v="i37"/>
    <s v="LAGA Cameroon"/>
    <x v="0"/>
    <n v="639.77057000000002"/>
  </r>
  <r>
    <d v="2022-09-04T00:00:00"/>
    <s v="Nyamboya-Magba"/>
    <s v="Transport"/>
    <x v="5"/>
    <n v="4000"/>
    <n v="6.2522413308258304"/>
    <s v="3-i37-r"/>
    <n v="3"/>
    <s v="i37"/>
    <s v="LAGA Cameroon"/>
    <x v="4"/>
    <n v="639.77057000000002"/>
  </r>
  <r>
    <d v="2022-09-04T00:00:00"/>
    <s v="Local transport"/>
    <s v="Transport"/>
    <x v="5"/>
    <n v="2300"/>
    <n v="3.5950387652248521"/>
    <s v="3-i37-r"/>
    <n v="3"/>
    <s v="i37"/>
    <s v="LAGA Cameroon"/>
    <x v="4"/>
    <n v="639.77057000000002"/>
  </r>
  <r>
    <d v="2022-09-04T00:00:00"/>
    <s v="Lodging"/>
    <s v="Travel Subsistences"/>
    <x v="5"/>
    <n v="8000"/>
    <n v="14.132193242197175"/>
    <s v="3-i37-2"/>
    <n v="3"/>
    <s v="i37"/>
    <s v="LAGA Cameroon"/>
    <x v="1"/>
    <n v="566.08339999999998"/>
  </r>
  <r>
    <d v="2022-09-04T00:00:00"/>
    <s v="Feeding"/>
    <s v="Travel Subsistences"/>
    <x v="5"/>
    <n v="5000"/>
    <n v="8.8326207763732345"/>
    <s v="3-i37-r"/>
    <n v="3"/>
    <s v="i37"/>
    <s v="LAGA Cameroon"/>
    <x v="1"/>
    <n v="566.08339999999998"/>
  </r>
  <r>
    <d v="2022-09-04T00:00:00"/>
    <s v="Drink With Informant"/>
    <s v="Trust Building"/>
    <x v="5"/>
    <n v="2000"/>
    <n v="3.5330483105492938"/>
    <s v="3-i37-r"/>
    <n v="3"/>
    <s v="i37"/>
    <s v="LAGA Cameroon"/>
    <x v="1"/>
    <n v="566.08339999999998"/>
  </r>
  <r>
    <d v="2022-09-05T00:00:00"/>
    <s v="Magba-Foumban"/>
    <s v="Transport"/>
    <x v="5"/>
    <n v="2500"/>
    <n v="4.4163103881866173"/>
    <s v="3-i37-r"/>
    <n v="3"/>
    <s v="i37"/>
    <s v="LAGA Cameroon"/>
    <x v="1"/>
    <n v="566.08339999999998"/>
  </r>
  <r>
    <d v="2022-09-05T00:00:00"/>
    <s v="Foumban-Bafoussam"/>
    <s v="Transport"/>
    <x v="5"/>
    <n v="2000"/>
    <n v="3.5330483105492938"/>
    <s v="3-i37-r"/>
    <n v="3"/>
    <s v="i37"/>
    <s v="LAGA Cameroon"/>
    <x v="1"/>
    <n v="566.08339999999998"/>
  </r>
  <r>
    <d v="2022-09-05T00:00:00"/>
    <s v="Bafoussam-Yaounde"/>
    <s v="Transport"/>
    <x v="5"/>
    <n v="4500"/>
    <n v="7.9493586987359111"/>
    <s v="3-i37-3"/>
    <n v="3"/>
    <s v="i37"/>
    <s v="LAGA Cameroon"/>
    <x v="1"/>
    <n v="566.08339999999998"/>
  </r>
  <r>
    <d v="2022-09-05T00:00:00"/>
    <s v="Local transport"/>
    <s v="Transport"/>
    <x v="5"/>
    <n v="2500"/>
    <n v="4.2593065848879803"/>
    <s v="3-i37-r"/>
    <n v="3"/>
    <s v="i37"/>
    <s v="LAGA Cameroon"/>
    <x v="2"/>
    <n v="586.95000000000005"/>
  </r>
  <r>
    <d v="2022-09-05T00:00:00"/>
    <s v="Feeding"/>
    <s v="Travel Subsistences"/>
    <x v="5"/>
    <n v="5000"/>
    <n v="7.7042789565324581"/>
    <s v="3-i37-r"/>
    <n v="3"/>
    <s v="i37"/>
    <s v="LAGA Cameroon"/>
    <x v="3"/>
    <n v="648.99"/>
  </r>
  <r>
    <d v="2022-09-05T00:00:00"/>
    <s v="Drink With Informant"/>
    <s v="Trust Building"/>
    <x v="5"/>
    <n v="1000"/>
    <n v="1.5408557913064915"/>
    <s v="3-i37-r"/>
    <n v="3"/>
    <s v="i37"/>
    <s v="LAGA Cameroon"/>
    <x v="3"/>
    <n v="648.99"/>
  </r>
  <r>
    <d v="2022-09-06T00:00:00"/>
    <s v="Local transport"/>
    <s v="Transport"/>
    <x v="5"/>
    <n v="1975"/>
    <n v="3.3648522020615039"/>
    <s v="i37-r"/>
    <m/>
    <s v="i37"/>
    <s v="LAGA Cameroon"/>
    <x v="2"/>
    <n v="586.95000000000005"/>
  </r>
  <r>
    <d v="2022-09-07T00:00:00"/>
    <s v="Local transport"/>
    <s v="Transport"/>
    <x v="5"/>
    <n v="1975"/>
    <n v="3.0870441570952538"/>
    <s v="i37-r"/>
    <m/>
    <s v="i37"/>
    <s v="LAGA Cameroon"/>
    <x v="0"/>
    <n v="639.77057000000002"/>
  </r>
  <r>
    <d v="2022-09-08T00:00:00"/>
    <s v="Yaounde-Bertoua"/>
    <s v="Transport"/>
    <x v="5"/>
    <n v="4000"/>
    <n v="7.0660966210985876"/>
    <s v="7-i37-4"/>
    <n v="7"/>
    <s v="i37"/>
    <s v="LAGA Cameroon"/>
    <x v="1"/>
    <n v="566.08339999999998"/>
  </r>
  <r>
    <d v="2022-09-08T00:00:00"/>
    <s v="Local transport"/>
    <s v="Transport"/>
    <x v="5"/>
    <n v="2200"/>
    <n v="3.8863531416042232"/>
    <s v="7-i37-r"/>
    <n v="7"/>
    <s v="i37"/>
    <s v="LAGA Cameroon"/>
    <x v="1"/>
    <n v="566.08339999999998"/>
  </r>
  <r>
    <d v="2022-09-08T00:00:00"/>
    <s v="Lodging"/>
    <s v="Travel Subsistences"/>
    <x v="5"/>
    <n v="10000"/>
    <n v="17.037226339551921"/>
    <s v="7-i37-5"/>
    <n v="7"/>
    <s v="i37"/>
    <s v="LAGA Cameroon"/>
    <x v="2"/>
    <n v="586.95000000000005"/>
  </r>
  <r>
    <d v="2022-09-08T00:00:00"/>
    <s v="Feeding"/>
    <s v="Travel Subsistences"/>
    <x v="5"/>
    <n v="5000"/>
    <n v="8.5186131697759606"/>
    <s v="7-i37-r"/>
    <n v="7"/>
    <s v="i37"/>
    <s v="LAGA Cameroon"/>
    <x v="2"/>
    <n v="586.95000000000005"/>
  </r>
  <r>
    <d v="2022-09-09T00:00:00"/>
    <s v="Bertoua-Belabo"/>
    <s v="Transport"/>
    <x v="5"/>
    <n v="2000"/>
    <n v="3.0817115826129831"/>
    <s v="7-i37-r"/>
    <n v="7"/>
    <s v="i37"/>
    <s v="LAGA Cameroon"/>
    <x v="3"/>
    <n v="648.99"/>
  </r>
  <r>
    <d v="2022-09-09T00:00:00"/>
    <s v="Belabo-Bertoua"/>
    <s v="Transport"/>
    <x v="5"/>
    <n v="2000"/>
    <n v="3.4074452679103837"/>
    <s v="7-i37-r"/>
    <n v="7"/>
    <s v="i37"/>
    <s v="LAGA Cameroon"/>
    <x v="2"/>
    <n v="586.95000000000005"/>
  </r>
  <r>
    <d v="2022-09-09T00:00:00"/>
    <s v="Bertoua-Dimako"/>
    <s v="Transport"/>
    <x v="5"/>
    <n v="1000"/>
    <n v="1.7665241552746469"/>
    <s v="7-i37-r"/>
    <n v="7"/>
    <s v="i37"/>
    <s v="LAGA Cameroon"/>
    <x v="1"/>
    <n v="566.08339999999998"/>
  </r>
  <r>
    <d v="2022-09-09T00:00:00"/>
    <s v="Dimako-Bertoua"/>
    <s v="Transport"/>
    <x v="5"/>
    <n v="1000"/>
    <n v="1.7665241552746469"/>
    <s v="7-i37-r"/>
    <n v="7"/>
    <s v="i37"/>
    <s v="LAGA Cameroon"/>
    <x v="1"/>
    <n v="566.08339999999998"/>
  </r>
  <r>
    <d v="2022-09-09T00:00:00"/>
    <s v="Local transport"/>
    <s v="Transport"/>
    <x v="5"/>
    <n v="2500"/>
    <n v="3.9076508317661438"/>
    <s v="7-i37-r"/>
    <n v="7"/>
    <s v="i37"/>
    <s v="LAGA Cameroon"/>
    <x v="0"/>
    <n v="639.77057000000002"/>
  </r>
  <r>
    <d v="2022-09-09T00:00:00"/>
    <s v="Lodging"/>
    <s v="Travel Subsistences"/>
    <x v="5"/>
    <n v="10000"/>
    <n v="15.630603327064575"/>
    <s v="7-i37-5"/>
    <n v="7"/>
    <s v="i37"/>
    <s v="LAGA Cameroon"/>
    <x v="4"/>
    <n v="639.77057000000002"/>
  </r>
  <r>
    <d v="2022-09-09T00:00:00"/>
    <s v="Feeding"/>
    <s v="Travel Subsistences"/>
    <x v="5"/>
    <n v="5000"/>
    <n v="7.8153016635322876"/>
    <s v="7-i37-r"/>
    <n v="7"/>
    <s v="i37"/>
    <s v="LAGA Cameroon"/>
    <x v="4"/>
    <n v="639.77057000000002"/>
  </r>
  <r>
    <d v="2022-09-09T00:00:00"/>
    <s v="Drink With Informant"/>
    <s v="Trust Building"/>
    <x v="5"/>
    <n v="2500"/>
    <n v="4.4163103881866173"/>
    <s v="7-i37-r"/>
    <n v="7"/>
    <s v="i37"/>
    <s v="LAGA Cameroon"/>
    <x v="1"/>
    <n v="566.08339999999998"/>
  </r>
  <r>
    <d v="2022-09-10T00:00:00"/>
    <s v="Bertoua-Dimako"/>
    <s v="Transport"/>
    <x v="5"/>
    <n v="1000"/>
    <n v="1.7665241552746469"/>
    <s v="7-i37-r"/>
    <n v="7"/>
    <s v="i37"/>
    <s v="LAGA Cameroon"/>
    <x v="1"/>
    <n v="566.08339999999998"/>
  </r>
  <r>
    <d v="2022-09-10T00:00:00"/>
    <s v="Dimako-Bertoua"/>
    <s v="Transport"/>
    <x v="5"/>
    <n v="1000"/>
    <n v="1.7665241552746469"/>
    <s v="7-i37-r"/>
    <n v="7"/>
    <s v="i37"/>
    <s v="LAGA Cameroon"/>
    <x v="1"/>
    <n v="566.08339999999998"/>
  </r>
  <r>
    <d v="2022-09-10T00:00:00"/>
    <s v="Bertoua-Yaounde"/>
    <s v="Transport"/>
    <x v="5"/>
    <n v="4000"/>
    <n v="6.1634231652259661"/>
    <s v="7-i37-6"/>
    <n v="7"/>
    <s v="i37"/>
    <s v="LAGA Cameroon"/>
    <x v="3"/>
    <n v="648.99"/>
  </r>
  <r>
    <d v="2022-09-10T00:00:00"/>
    <s v="Local transport"/>
    <s v="Transport"/>
    <x v="5"/>
    <n v="2300"/>
    <n v="3.5950387652248521"/>
    <s v="7-i37-r"/>
    <n v="7"/>
    <s v="i37"/>
    <s v="LAGA Cameroon"/>
    <x v="0"/>
    <n v="639.77057000000002"/>
  </r>
  <r>
    <d v="2022-09-10T00:00:00"/>
    <s v="Feeding"/>
    <s v="Travel Subsistences"/>
    <x v="5"/>
    <n v="5000"/>
    <n v="7.7042789565324581"/>
    <s v="7-i37-r"/>
    <n v="7"/>
    <s v="i37"/>
    <s v="LAGA Cameroon"/>
    <x v="3"/>
    <n v="648.99"/>
  </r>
  <r>
    <d v="2022-09-12T00:00:00"/>
    <s v="Yaounde-Ayos"/>
    <s v="Transport"/>
    <x v="5"/>
    <n v="1500"/>
    <n v="2.3112836869597375"/>
    <s v="9-i37-7"/>
    <n v="9"/>
    <s v="i37"/>
    <s v="LAGA Cameroon"/>
    <x v="3"/>
    <n v="648.99"/>
  </r>
  <r>
    <d v="2022-09-12T00:00:00"/>
    <s v="Local transport"/>
    <s v="Transport"/>
    <x v="5"/>
    <n v="2400"/>
    <n v="3.7513447984954982"/>
    <s v="9-i37-r"/>
    <n v="9"/>
    <s v="i37"/>
    <s v="LAGA Cameroon"/>
    <x v="0"/>
    <n v="639.77057000000002"/>
  </r>
  <r>
    <d v="2022-09-12T00:00:00"/>
    <s v="Lodging"/>
    <s v="Travel Subsistences"/>
    <x v="5"/>
    <n v="10000"/>
    <n v="15.630603327064575"/>
    <s v="9-i37-8"/>
    <n v="9"/>
    <s v="i37"/>
    <s v="LAGA Cameroon"/>
    <x v="0"/>
    <n v="639.77057000000002"/>
  </r>
  <r>
    <d v="2022-09-12T00:00:00"/>
    <s v="Feeding"/>
    <s v="Travel Subsistences"/>
    <x v="5"/>
    <n v="5000"/>
    <n v="8.8326207763732345"/>
    <s v="9-i37-r"/>
    <n v="9"/>
    <s v="i37"/>
    <s v="LAGA Cameroon"/>
    <x v="1"/>
    <n v="566.08339999999998"/>
  </r>
  <r>
    <d v="2022-09-12T00:00:00"/>
    <s v="Drink With Informant"/>
    <s v="Trust Building"/>
    <x v="5"/>
    <n v="10000"/>
    <n v="17.665241552746469"/>
    <s v="9-i37-r"/>
    <n v="9"/>
    <s v="i37"/>
    <s v="LAGA Cameroon"/>
    <x v="1"/>
    <n v="566.08339999999998"/>
  </r>
  <r>
    <d v="2022-09-13T00:00:00"/>
    <s v="Ayos-Yaounde"/>
    <s v="Transport"/>
    <x v="5"/>
    <n v="2000"/>
    <n v="3.4074452679103837"/>
    <s v="9-i37-r"/>
    <n v="9"/>
    <s v="i37"/>
    <s v="LAGA Cameroon"/>
    <x v="2"/>
    <n v="586.95000000000005"/>
  </r>
  <r>
    <d v="2022-09-13T00:00:00"/>
    <s v="Local transport"/>
    <s v="Transport"/>
    <x v="5"/>
    <n v="2500"/>
    <n v="4.4163103881866173"/>
    <s v="9-i37-r"/>
    <n v="9"/>
    <s v="i37"/>
    <s v="LAGA Cameroon"/>
    <x v="1"/>
    <n v="566.08339999999998"/>
  </r>
  <r>
    <d v="2022-09-13T00:00:00"/>
    <s v="Feeding"/>
    <s v="Travel Subsistences"/>
    <x v="5"/>
    <n v="5000"/>
    <n v="8.8326207763732345"/>
    <s v="9-i37-r"/>
    <n v="9"/>
    <s v="i37"/>
    <s v="LAGA Cameroon"/>
    <x v="1"/>
    <n v="566.08339999999998"/>
  </r>
  <r>
    <d v="2022-09-14T00:00:00"/>
    <s v="Local transport"/>
    <s v="Transport"/>
    <x v="5"/>
    <n v="1975"/>
    <n v="3.4888852066674274"/>
    <s v="i37-r"/>
    <m/>
    <s v="i37"/>
    <s v="LAGA Cameroon"/>
    <x v="1"/>
    <n v="566.08339999999998"/>
  </r>
  <r>
    <d v="2022-09-15T00:00:00"/>
    <s v="Yaounde-Douala"/>
    <s v="Transport"/>
    <x v="5"/>
    <n v="3500"/>
    <n v="5.3929952695727206"/>
    <s v="12-i37-9"/>
    <n v="12"/>
    <s v="i37"/>
    <s v="LAGA Cameroon"/>
    <x v="3"/>
    <n v="648.99"/>
  </r>
  <r>
    <d v="2022-09-15T00:00:00"/>
    <s v="Local transport"/>
    <s v="Transport"/>
    <x v="5"/>
    <n v="2500"/>
    <n v="3.852139478266229"/>
    <s v="12-i37-r"/>
    <n v="12"/>
    <s v="i37"/>
    <s v="LAGA Cameroon"/>
    <x v="3"/>
    <n v="648.99"/>
  </r>
  <r>
    <d v="2022-09-15T00:00:00"/>
    <s v="Lodging"/>
    <s v="Travel Subsistences"/>
    <x v="5"/>
    <n v="10000"/>
    <n v="15.408557913064916"/>
    <s v="12-i37-10"/>
    <n v="12"/>
    <s v="i37"/>
    <s v="LAGA Cameroon"/>
    <x v="3"/>
    <n v="648.99"/>
  </r>
  <r>
    <d v="2022-09-15T00:00:00"/>
    <s v="Feeding"/>
    <s v="Travel Subsistences"/>
    <x v="5"/>
    <n v="5000"/>
    <n v="7.7042789565324581"/>
    <s v="12-i37-r"/>
    <n v="12"/>
    <s v="i37"/>
    <s v="LAGA Cameroon"/>
    <x v="3"/>
    <n v="648.99"/>
  </r>
  <r>
    <d v="2022-09-15T00:00:00"/>
    <s v="Drink With Informant"/>
    <s v="Trust Building"/>
    <x v="5"/>
    <n v="2500"/>
    <n v="4.4163103881866173"/>
    <s v="12-i37-r"/>
    <n v="12"/>
    <s v="i37"/>
    <s v="LAGA Cameroon"/>
    <x v="1"/>
    <n v="566.08339999999998"/>
  </r>
  <r>
    <d v="2022-09-16T00:00:00"/>
    <s v="Douala-Manjo"/>
    <s v="Transport"/>
    <x v="5"/>
    <n v="4000"/>
    <n v="7.0660966210985876"/>
    <s v="12-i37-r"/>
    <n v="12"/>
    <s v="i37"/>
    <s v="LAGA Cameroon"/>
    <x v="1"/>
    <n v="566.08339999999998"/>
  </r>
  <r>
    <d v="2022-09-16T00:00:00"/>
    <s v="Manjo-Douala"/>
    <s v="Transport"/>
    <x v="5"/>
    <n v="4000"/>
    <n v="6.8148905358207674"/>
    <s v="12-i37-r"/>
    <n v="12"/>
    <s v="i37"/>
    <s v="LAGA Cameroon"/>
    <x v="2"/>
    <n v="586.95000000000005"/>
  </r>
  <r>
    <d v="2022-09-16T00:00:00"/>
    <s v="Local transport"/>
    <s v="Transport"/>
    <x v="5"/>
    <n v="3000"/>
    <n v="5.2995724658239407"/>
    <s v="12-i37-r"/>
    <n v="12"/>
    <s v="i37"/>
    <s v="LAGA Cameroon"/>
    <x v="1"/>
    <n v="566.08339999999998"/>
  </r>
  <r>
    <d v="2022-09-16T00:00:00"/>
    <s v="Lodging"/>
    <s v="Travel Subsistences"/>
    <x v="5"/>
    <n v="10000"/>
    <n v="17.665241552746469"/>
    <s v="12-i37-10"/>
    <n v="12"/>
    <s v="i37"/>
    <s v="LAGA Cameroon"/>
    <x v="1"/>
    <n v="566.08339999999998"/>
  </r>
  <r>
    <d v="2022-09-16T00:00:00"/>
    <s v="Feeding"/>
    <s v="Travel Subsistences"/>
    <x v="5"/>
    <n v="5000"/>
    <n v="7.8153016635322876"/>
    <s v="12-i37-r"/>
    <n v="12"/>
    <s v="i37"/>
    <s v="LAGA Cameroon"/>
    <x v="0"/>
    <n v="639.77057000000002"/>
  </r>
  <r>
    <d v="2022-09-16T00:00:00"/>
    <s v="Drink With Informant"/>
    <s v="Trust Building"/>
    <x v="5"/>
    <n v="2500"/>
    <n v="4.4163103881866173"/>
    <s v="12-i37-r"/>
    <n v="12"/>
    <s v="i37"/>
    <s v="LAGA Cameroon"/>
    <x v="1"/>
    <n v="566.08339999999998"/>
  </r>
  <r>
    <d v="2022-09-17T00:00:00"/>
    <s v="Local transport"/>
    <s v="Transport"/>
    <x v="5"/>
    <n v="2300"/>
    <n v="3.5950387652248521"/>
    <s v="12-i37-r"/>
    <n v="12"/>
    <s v="i37"/>
    <s v="LAGA Cameroon"/>
    <x v="4"/>
    <n v="639.77057000000002"/>
  </r>
  <r>
    <d v="2022-09-17T00:00:00"/>
    <s v="Lodging"/>
    <s v="Travel Subsistences"/>
    <x v="5"/>
    <n v="10000"/>
    <n v="15.630603327064575"/>
    <s v="12-i37-10"/>
    <n v="12"/>
    <s v="i37"/>
    <s v="LAGA Cameroon"/>
    <x v="0"/>
    <n v="639.77057000000002"/>
  </r>
  <r>
    <d v="2022-09-17T00:00:00"/>
    <s v="Feeding"/>
    <s v="Travel Subsistences"/>
    <x v="5"/>
    <n v="5000"/>
    <n v="7.7042789565324581"/>
    <s v="12-i37-r"/>
    <n v="12"/>
    <s v="i37"/>
    <s v="LAGA Cameroon"/>
    <x v="3"/>
    <n v="648.99"/>
  </r>
  <r>
    <d v="2022-09-18T00:00:00"/>
    <s v="Local transport"/>
    <s v="Transport"/>
    <x v="5"/>
    <n v="2300"/>
    <n v="3.5439683200049306"/>
    <s v="12-i37-r"/>
    <n v="12"/>
    <s v="i37"/>
    <s v="LAGA Cameroon"/>
    <x v="3"/>
    <n v="648.99"/>
  </r>
  <r>
    <d v="2022-09-18T00:00:00"/>
    <s v="Lodging"/>
    <s v="Travel Subsistences"/>
    <x v="5"/>
    <n v="10000"/>
    <n v="15.408557913064916"/>
    <s v="12-i37-10"/>
    <n v="12"/>
    <s v="i37"/>
    <s v="LAGA Cameroon"/>
    <x v="3"/>
    <n v="648.99"/>
  </r>
  <r>
    <d v="2022-09-18T00:00:00"/>
    <s v="Feeding"/>
    <s v="Travel Subsistences"/>
    <x v="5"/>
    <n v="5000"/>
    <n v="8.5186131697759606"/>
    <s v="12-i37-r"/>
    <n v="12"/>
    <s v="i37"/>
    <s v="LAGA Cameroon"/>
    <x v="2"/>
    <n v="586.95000000000005"/>
  </r>
  <r>
    <d v="2022-09-18T00:00:00"/>
    <s v="Drink With Informant"/>
    <s v="Trust Building"/>
    <x v="5"/>
    <n v="3000"/>
    <n v="5.111167901865576"/>
    <s v="12-i37-r"/>
    <n v="12"/>
    <s v="i37"/>
    <s v="LAGA Cameroon"/>
    <x v="2"/>
    <n v="586.95000000000005"/>
  </r>
  <r>
    <d v="2022-09-19T00:00:00"/>
    <s v="Local transport"/>
    <s v="Transport"/>
    <x v="5"/>
    <n v="2200"/>
    <n v="3.7481897947014224"/>
    <s v="12-i37-r"/>
    <n v="12"/>
    <s v="i37"/>
    <s v="LAGA Cameroon"/>
    <x v="2"/>
    <n v="586.95000000000005"/>
  </r>
  <r>
    <d v="2022-09-19T00:00:00"/>
    <s v="Lodging"/>
    <s v="Travel Subsistences"/>
    <x v="5"/>
    <n v="10000"/>
    <n v="17.037226339551921"/>
    <s v="12-i37-10"/>
    <n v="12"/>
    <s v="i37"/>
    <s v="LAGA Cameroon"/>
    <x v="2"/>
    <n v="586.95000000000005"/>
  </r>
  <r>
    <d v="2022-09-19T00:00:00"/>
    <s v="Feeding"/>
    <s v="Travel Subsistences"/>
    <x v="5"/>
    <n v="5000"/>
    <n v="7.8153016635322876"/>
    <s v="12-i37-r"/>
    <n v="12"/>
    <s v="i37"/>
    <s v="LAGA Cameroon"/>
    <x v="0"/>
    <n v="639.77057000000002"/>
  </r>
  <r>
    <d v="2022-09-19T00:00:00"/>
    <s v="Drink With Informant"/>
    <s v="Trust Building"/>
    <x v="5"/>
    <n v="5000"/>
    <n v="7.7042789565324581"/>
    <s v="12-i37-r"/>
    <n v="12"/>
    <s v="i37"/>
    <s v="LAGA Cameroon"/>
    <x v="3"/>
    <n v="648.99"/>
  </r>
  <r>
    <d v="2022-09-19T00:00:00"/>
    <s v="X2 bags"/>
    <s v="Trust Building"/>
    <x v="1"/>
    <n v="70000"/>
    <n v="123.65669086922529"/>
    <s v="12-i37-11"/>
    <n v="12"/>
    <s v="i37"/>
    <s v="LAGA Cameroon"/>
    <x v="1"/>
    <n v="566.08339999999998"/>
  </r>
  <r>
    <d v="2022-09-20T00:00:00"/>
    <s v="Douala-Yaounde"/>
    <s v="Transport"/>
    <x v="5"/>
    <n v="3500"/>
    <n v="6.1828345434612642"/>
    <s v="12-i37-12"/>
    <n v="12"/>
    <s v="i37"/>
    <s v="LAGA Cameroon"/>
    <x v="1"/>
    <n v="566.08339999999998"/>
  </r>
  <r>
    <d v="2022-09-20T00:00:00"/>
    <s v="Local transport"/>
    <s v="Transport"/>
    <x v="5"/>
    <n v="3000"/>
    <n v="5.2995724658239407"/>
    <s v="12-i37-r"/>
    <n v="12"/>
    <s v="i37"/>
    <s v="LAGA Cameroon"/>
    <x v="1"/>
    <n v="566.08339999999998"/>
  </r>
  <r>
    <d v="2022-09-20T00:00:00"/>
    <s v="Feeding"/>
    <s v="Travel Subsistences"/>
    <x v="5"/>
    <n v="5000"/>
    <n v="8.8326207763732345"/>
    <s v="12-i37-r"/>
    <n v="12"/>
    <s v="i37"/>
    <s v="LAGA Cameroon"/>
    <x v="1"/>
    <n v="566.08339999999998"/>
  </r>
  <r>
    <d v="2022-09-20T00:00:00"/>
    <s v="Hire car"/>
    <s v="Travel Subsistences"/>
    <x v="1"/>
    <n v="25000"/>
    <n v="44.163103881866171"/>
    <s v="12-i37-r"/>
    <n v="12"/>
    <s v="i37"/>
    <s v="LAGA Cameroon"/>
    <x v="1"/>
    <n v="566.08339999999998"/>
  </r>
  <r>
    <d v="2022-09-21T00:00:00"/>
    <s v="Local transport"/>
    <s v="Transport"/>
    <x v="5"/>
    <n v="1975"/>
    <n v="3.4888852066674274"/>
    <s v="i37-r"/>
    <m/>
    <s v="i37"/>
    <s v="LAGA Cameroon"/>
    <x v="1"/>
    <n v="566.08339999999998"/>
  </r>
  <r>
    <d v="2022-09-22T00:00:00"/>
    <s v="Douala operation bonus"/>
    <s v="Bonus"/>
    <x v="1"/>
    <n v="120000"/>
    <n v="211.98289863295761"/>
    <s v="i37-r"/>
    <m/>
    <s v="i37"/>
    <s v="LAGA Cameroon"/>
    <x v="1"/>
    <n v="566.08339999999998"/>
  </r>
  <r>
    <d v="2022-09-22T00:00:00"/>
    <s v="Local transport"/>
    <s v="Transport"/>
    <x v="5"/>
    <n v="1975"/>
    <n v="3.4888852066674274"/>
    <s v="i37-r"/>
    <m/>
    <s v="i37"/>
    <s v="LAGA Cameroon"/>
    <x v="1"/>
    <n v="566.08339999999998"/>
  </r>
  <r>
    <d v="2022-09-23T00:00:00"/>
    <s v="Yaounde-Bangangte"/>
    <s v="Transport"/>
    <x v="5"/>
    <n v="4000"/>
    <n v="6.2522413308258304"/>
    <s v="18-i37-14"/>
    <n v="18"/>
    <s v="i37"/>
    <s v="LAGA Cameroon"/>
    <x v="0"/>
    <n v="639.77057000000002"/>
  </r>
  <r>
    <d v="2022-09-23T00:00:00"/>
    <s v="Bangangte-Bana"/>
    <s v="Transport"/>
    <x v="5"/>
    <n v="2000"/>
    <n v="3.1261206654129152"/>
    <s v="18-i37-r"/>
    <n v="18"/>
    <s v="i37"/>
    <s v="LAGA Cameroon"/>
    <x v="0"/>
    <n v="639.77057000000002"/>
  </r>
  <r>
    <d v="2022-09-23T00:00:00"/>
    <s v="Bana-Bangante"/>
    <s v="Transport"/>
    <x v="5"/>
    <n v="2000"/>
    <n v="3.5330483105492938"/>
    <s v="18-i37-r"/>
    <n v="18"/>
    <s v="i37"/>
    <s v="LAGA Cameroon"/>
    <x v="1"/>
    <n v="566.08339999999998"/>
  </r>
  <r>
    <d v="2022-09-23T00:00:00"/>
    <s v="Local transport"/>
    <s v="Transport"/>
    <x v="5"/>
    <n v="2300"/>
    <n v="4.0630055571316879"/>
    <s v="18-i37-r"/>
    <n v="18"/>
    <s v="i37"/>
    <s v="LAGA Cameroon"/>
    <x v="1"/>
    <n v="566.08339999999998"/>
  </r>
  <r>
    <d v="2022-09-23T00:00:00"/>
    <s v="Lodging"/>
    <s v="Travel Subsistences"/>
    <x v="5"/>
    <n v="8000"/>
    <n v="14.132193242197175"/>
    <s v="18-i37-15"/>
    <n v="18"/>
    <s v="i37"/>
    <s v="LAGA Cameroon"/>
    <x v="1"/>
    <n v="566.08339999999998"/>
  </r>
  <r>
    <d v="2022-09-23T00:00:00"/>
    <s v="Feeding"/>
    <s v="Travel Subsistences"/>
    <x v="5"/>
    <n v="5000"/>
    <n v="8.5186131697759606"/>
    <s v="18-i37-r"/>
    <n v="18"/>
    <s v="i37"/>
    <s v="LAGA Cameroon"/>
    <x v="2"/>
    <n v="586.95000000000005"/>
  </r>
  <r>
    <d v="2022-09-23T00:00:00"/>
    <s v="Drink With Informant"/>
    <s v="Trust Building"/>
    <x v="5"/>
    <n v="1500"/>
    <n v="2.555583950932788"/>
    <s v="18-i37-r"/>
    <n v="18"/>
    <s v="i37"/>
    <s v="LAGA Cameroon"/>
    <x v="2"/>
    <n v="586.95000000000005"/>
  </r>
  <r>
    <d v="2022-09-24T00:00:00"/>
    <s v="Bangangte-Bamena"/>
    <s v="Transport"/>
    <x v="5"/>
    <n v="1500"/>
    <n v="2.3112836869597375"/>
    <s v="18-i37-r"/>
    <n v="18"/>
    <s v="i37"/>
    <s v="LAGA Cameroon"/>
    <x v="3"/>
    <n v="648.99"/>
  </r>
  <r>
    <d v="2022-09-24T00:00:00"/>
    <s v="Bamena-Bangangte"/>
    <s v="Transport"/>
    <x v="5"/>
    <n v="1500"/>
    <n v="2.3112836869597375"/>
    <s v="18-i37-r"/>
    <n v="18"/>
    <s v="i37"/>
    <s v="LAGA Cameroon"/>
    <x v="3"/>
    <n v="648.99"/>
  </r>
  <r>
    <d v="2022-09-24T00:00:00"/>
    <s v="Local transport"/>
    <s v="Transport"/>
    <x v="5"/>
    <n v="1950"/>
    <n v="3.0046687930476588"/>
    <s v="18-i37-r"/>
    <n v="18"/>
    <s v="i37"/>
    <s v="LAGA Cameroon"/>
    <x v="3"/>
    <n v="648.99"/>
  </r>
  <r>
    <d v="2022-09-24T00:00:00"/>
    <s v="Lodging"/>
    <s v="Travel Subsistences"/>
    <x v="5"/>
    <n v="8000"/>
    <n v="12.326846330451932"/>
    <s v="18-i37-15"/>
    <n v="18"/>
    <s v="i37"/>
    <s v="LAGA Cameroon"/>
    <x v="3"/>
    <n v="648.99"/>
  </r>
  <r>
    <d v="2022-09-24T00:00:00"/>
    <s v="Feeding"/>
    <s v="Travel Subsistences"/>
    <x v="5"/>
    <n v="5000"/>
    <n v="8.8326207763732345"/>
    <s v="18-i37-r"/>
    <n v="18"/>
    <s v="i37"/>
    <s v="LAGA Cameroon"/>
    <x v="1"/>
    <n v="566.08339999999998"/>
  </r>
  <r>
    <d v="2022-09-24T00:00:00"/>
    <s v="Drink With Informant"/>
    <s v="Trust Building"/>
    <x v="5"/>
    <n v="1500"/>
    <n v="2.6497862329119704"/>
    <s v="18-i37-r"/>
    <n v="18"/>
    <s v="i37"/>
    <s v="LAGA Cameroon"/>
    <x v="1"/>
    <n v="566.08339999999998"/>
  </r>
  <r>
    <d v="2022-09-25T00:00:00"/>
    <s v="Bangangte-Bassamba"/>
    <s v="Transport"/>
    <x v="5"/>
    <n v="3500"/>
    <n v="6.1828345434612642"/>
    <s v="18-i37-r"/>
    <n v="18"/>
    <s v="i37"/>
    <s v="LAGA Cameroon"/>
    <x v="1"/>
    <n v="566.08339999999998"/>
  </r>
  <r>
    <d v="2022-09-25T00:00:00"/>
    <s v="Bassamba-Bangangte"/>
    <s v="Transport"/>
    <x v="5"/>
    <n v="3500"/>
    <n v="6.1828345434612642"/>
    <s v="18-i37-r"/>
    <n v="18"/>
    <s v="i37"/>
    <s v="LAGA Cameroon"/>
    <x v="1"/>
    <n v="566.08339999999998"/>
  </r>
  <r>
    <d v="2022-09-25T00:00:00"/>
    <s v="Bangangte-Yaounde"/>
    <s v="Transport"/>
    <x v="5"/>
    <n v="4000"/>
    <n v="7.0660966210985876"/>
    <s v="18-i37-16"/>
    <n v="18"/>
    <s v="i37"/>
    <s v="LAGA Cameroon"/>
    <x v="1"/>
    <n v="566.08339999999998"/>
  </r>
  <r>
    <d v="2022-09-25T00:00:00"/>
    <s v="Local transport"/>
    <s v="Transport"/>
    <x v="5"/>
    <n v="2300"/>
    <n v="4.0630055571316879"/>
    <s v="18-i37-r"/>
    <n v="18"/>
    <s v="i37"/>
    <s v="LAGA Cameroon"/>
    <x v="1"/>
    <n v="566.08339999999998"/>
  </r>
  <r>
    <d v="2022-09-25T00:00:00"/>
    <s v="Feeding"/>
    <s v="Travel Subsistences"/>
    <x v="5"/>
    <n v="5000"/>
    <n v="8.8326207763732345"/>
    <s v="18-i37-r"/>
    <n v="18"/>
    <s v="i37"/>
    <s v="LAGA Cameroon"/>
    <x v="1"/>
    <n v="566.08339999999998"/>
  </r>
  <r>
    <d v="2022-09-27T00:00:00"/>
    <s v="Local transport"/>
    <s v="Transport"/>
    <x v="5"/>
    <n v="6475"/>
    <n v="11.438243905403338"/>
    <s v="i37-r"/>
    <s v=" "/>
    <s v="i37"/>
    <s v="LAGA Cameroon"/>
    <x v="1"/>
    <n v="566.08339999999998"/>
  </r>
  <r>
    <d v="2022-09-27T00:00:00"/>
    <s v="Drink With Informant"/>
    <s v="Trust Building"/>
    <x v="5"/>
    <n v="5000"/>
    <n v="8.8326207763732345"/>
    <s v="i37-r"/>
    <m/>
    <s v="i37"/>
    <s v="LAGA Cameroon"/>
    <x v="1"/>
    <n v="566.08339999999998"/>
  </r>
  <r>
    <d v="2022-09-28T00:00:00"/>
    <s v="Yaounde-Bafang"/>
    <s v="Transport"/>
    <x v="5"/>
    <n v="4500"/>
    <n v="7.9493586987359111"/>
    <s v="22-i37-17"/>
    <n v="22"/>
    <s v="i37"/>
    <s v="LAGA Cameroon"/>
    <x v="1"/>
    <n v="566.08339999999998"/>
  </r>
  <r>
    <d v="2022-09-28T00:00:00"/>
    <s v="Local transport"/>
    <s v="Transport"/>
    <x v="5"/>
    <n v="2100"/>
    <n v="3.7097007260767585"/>
    <s v="22-i37-r"/>
    <n v="22"/>
    <s v="i37"/>
    <s v="LAGA Cameroon"/>
    <x v="1"/>
    <n v="566.08339999999998"/>
  </r>
  <r>
    <d v="2022-09-28T00:00:00"/>
    <s v="Lodging"/>
    <s v="Travel Subsistences"/>
    <x v="5"/>
    <n v="8000"/>
    <n v="14.132193242197175"/>
    <s v="22-i37-18"/>
    <n v="22"/>
    <s v="i37"/>
    <s v="LAGA Cameroon"/>
    <x v="1"/>
    <n v="566.08339999999998"/>
  </r>
  <r>
    <d v="2022-09-28T00:00:00"/>
    <s v="Feeding"/>
    <s v="Travel Subsistences"/>
    <x v="5"/>
    <n v="5000"/>
    <n v="8.8326207763732345"/>
    <s v="22-i37-r"/>
    <n v="22"/>
    <s v="i37"/>
    <s v="LAGA Cameroon"/>
    <x v="1"/>
    <n v="566.08339999999998"/>
  </r>
  <r>
    <d v="2022-09-28T00:00:00"/>
    <s v="Drink With Informant"/>
    <s v="Trust Building"/>
    <x v="5"/>
    <n v="1500"/>
    <n v="2.6497862329119704"/>
    <s v="22-i37-r"/>
    <n v="22"/>
    <s v="i37"/>
    <s v="LAGA Cameroon"/>
    <x v="1"/>
    <n v="566.08339999999998"/>
  </r>
  <r>
    <d v="2022-09-28T00:00:00"/>
    <s v="Yaoune op bonus"/>
    <s v="Bonus"/>
    <x v="1"/>
    <n v="65000"/>
    <n v="114.82407009285204"/>
    <s v="22-i37-r"/>
    <m/>
    <s v="i37"/>
    <s v="LAGA Cameroon"/>
    <x v="1"/>
    <n v="566.08339999999998"/>
  </r>
  <r>
    <d v="2022-09-29T00:00:00"/>
    <s v="Bafang -Nkondjock"/>
    <s v="Transport"/>
    <x v="5"/>
    <n v="5000"/>
    <n v="8.8326207763732345"/>
    <s v="22-i37-r"/>
    <n v="22"/>
    <s v="i37"/>
    <s v="LAGA Cameroon"/>
    <x v="1"/>
    <n v="566.08339999999998"/>
  </r>
  <r>
    <d v="2022-09-29T00:00:00"/>
    <s v="Nkondjock-Bafang"/>
    <s v="Transport"/>
    <x v="5"/>
    <n v="5000"/>
    <n v="7.8153016635322876"/>
    <s v="22-i37-r"/>
    <n v="22"/>
    <s v="i37"/>
    <s v="LAGA Cameroon"/>
    <x v="4"/>
    <n v="639.77057000000002"/>
  </r>
  <r>
    <d v="2022-09-29T00:00:00"/>
    <s v="Local transport"/>
    <s v="Transport"/>
    <x v="5"/>
    <n v="2200"/>
    <n v="3.8863531416042232"/>
    <s v="22-i37-r"/>
    <n v="22"/>
    <s v="i37"/>
    <s v="LAGA Cameroon"/>
    <x v="1"/>
    <n v="566.08339999999998"/>
  </r>
  <r>
    <d v="2022-09-29T00:00:00"/>
    <s v="Lodging"/>
    <s v="Travel Subsistences"/>
    <x v="5"/>
    <n v="8000"/>
    <n v="12.504482661651661"/>
    <s v="22-i37-18"/>
    <n v="22"/>
    <s v="i37"/>
    <s v="LAGA Cameroon"/>
    <x v="4"/>
    <n v="639.77057000000002"/>
  </r>
  <r>
    <d v="2022-09-29T00:00:00"/>
    <s v="Drink With Informant"/>
    <s v="Trust Building"/>
    <x v="5"/>
    <n v="1500"/>
    <n v="2.6497862329119704"/>
    <s v="22-i37-r"/>
    <n v="22"/>
    <s v="i37"/>
    <s v="LAGA Cameroon"/>
    <x v="1"/>
    <n v="566.08339999999998"/>
  </r>
  <r>
    <d v="2022-09-30T00:00:00"/>
    <s v="Bafang-Yaounde"/>
    <s v="Transport"/>
    <x v="5"/>
    <n v="4500"/>
    <n v="7.666751852798364"/>
    <s v="22-i37-19"/>
    <n v="22"/>
    <s v="i37"/>
    <s v="LAGA Cameroon"/>
    <x v="2"/>
    <n v="586.95000000000005"/>
  </r>
  <r>
    <d v="2022-09-30T00:00:00"/>
    <s v="Local transport"/>
    <s v="Transport"/>
    <x v="5"/>
    <n v="2300"/>
    <n v="3.9185620580969416"/>
    <s v="22-i37-r"/>
    <n v="22"/>
    <s v="i37"/>
    <s v="LAGA Cameroon"/>
    <x v="2"/>
    <n v="586.95000000000005"/>
  </r>
  <r>
    <d v="2022-09-30T00:00:00"/>
    <s v="Feeding"/>
    <s v="Travel Subsistences"/>
    <x v="5"/>
    <n v="5000"/>
    <n v="8.5186131697759606"/>
    <s v="22-i37-r"/>
    <n v="22"/>
    <s v="i37"/>
    <s v="LAGA Cameroon"/>
    <x v="2"/>
    <n v="586.95000000000005"/>
  </r>
  <r>
    <d v="2022-09-01T00:00:00"/>
    <s v="Local transport"/>
    <s v="Transport"/>
    <x v="5"/>
    <n v="3500"/>
    <n v="5.4707111644726014"/>
    <s v="i49-r"/>
    <m/>
    <s v="i49"/>
    <s v="LAGA Cameroon"/>
    <x v="4"/>
    <n v="639.77057000000002"/>
  </r>
  <r>
    <d v="2022-09-02T00:00:00"/>
    <s v="Local transport"/>
    <s v="Transport"/>
    <x v="5"/>
    <n v="1950"/>
    <n v="3.4447221027855615"/>
    <s v="i49-r"/>
    <m/>
    <s v="i49"/>
    <s v="LAGA Cameroon"/>
    <x v="1"/>
    <n v="566.08339999999998"/>
  </r>
  <r>
    <d v="2022-09-03T00:00:00"/>
    <s v="Yaounde-foumban"/>
    <s v="Transport"/>
    <x v="5"/>
    <n v="5000"/>
    <n v="8.8326207763732345"/>
    <s v="2-i49-1"/>
    <n v="2"/>
    <s v="i49"/>
    <s v="LAGA Cameroon"/>
    <x v="1"/>
    <n v="566.08339999999998"/>
  </r>
  <r>
    <d v="2022-09-03T00:00:00"/>
    <s v="Foumban-bankim"/>
    <s v="Transport"/>
    <x v="5"/>
    <n v="3500"/>
    <n v="5.9630292188431717"/>
    <s v="2-i49-r"/>
    <n v="2"/>
    <s v="i49"/>
    <s v="LAGA Cameroon"/>
    <x v="2"/>
    <n v="586.95000000000005"/>
  </r>
  <r>
    <d v="2022-09-03T00:00:00"/>
    <s v="Local transport"/>
    <s v="Transport"/>
    <x v="5"/>
    <n v="1800"/>
    <n v="2.8135085988716235"/>
    <s v="2-i49-r"/>
    <n v="2"/>
    <s v="i49"/>
    <s v="LAGA Cameroon"/>
    <x v="0"/>
    <n v="639.77057000000002"/>
  </r>
  <r>
    <d v="2022-09-03T00:00:00"/>
    <s v="Feeding"/>
    <s v="Travel Subsistences"/>
    <x v="5"/>
    <n v="5000"/>
    <n v="7.8153016635322876"/>
    <s v="2-i49-r"/>
    <n v="2"/>
    <s v="i49"/>
    <s v="LAGA Cameroon"/>
    <x v="0"/>
    <n v="639.77057000000002"/>
  </r>
  <r>
    <d v="2022-09-03T00:00:00"/>
    <s v="Lodging"/>
    <s v="Travel Subsistences"/>
    <x v="5"/>
    <n v="8000"/>
    <n v="12.504482661651661"/>
    <s v="2-i49-2"/>
    <n v="2"/>
    <s v="i49"/>
    <s v="LAGA Cameroon"/>
    <x v="0"/>
    <n v="639.77057000000002"/>
  </r>
  <r>
    <d v="2022-09-03T00:00:00"/>
    <s v="Drink with informant"/>
    <s v="Trust Building"/>
    <x v="5"/>
    <n v="1600"/>
    <n v="2.7259562143283071"/>
    <s v="2-i49-r"/>
    <n v="2"/>
    <s v="i49"/>
    <s v="LAGA Cameroon"/>
    <x v="2"/>
    <n v="586.95000000000005"/>
  </r>
  <r>
    <d v="2022-09-04T00:00:00"/>
    <s v="Bankim-ngambe tikar"/>
    <s v="Transport"/>
    <x v="5"/>
    <n v="7000"/>
    <n v="11.926058437686343"/>
    <s v="2-i49-r"/>
    <n v="2"/>
    <s v="i49"/>
    <s v="LAGA Cameroon"/>
    <x v="2"/>
    <n v="586.95000000000005"/>
  </r>
  <r>
    <d v="2022-09-04T00:00:00"/>
    <s v="Ngambe tikar-bankim"/>
    <s v="Transport"/>
    <x v="5"/>
    <n v="7000"/>
    <n v="12.365669086922528"/>
    <s v="2-i49-r"/>
    <n v="2"/>
    <s v="i49"/>
    <s v="LAGA Cameroon"/>
    <x v="1"/>
    <n v="566.08339999999998"/>
  </r>
  <r>
    <d v="2022-09-04T00:00:00"/>
    <s v="Local transport"/>
    <s v="Transport"/>
    <x v="5"/>
    <n v="1500"/>
    <n v="2.6497862329119704"/>
    <s v="2-i49-r"/>
    <n v="2"/>
    <s v="i49"/>
    <s v="LAGA Cameroon"/>
    <x v="1"/>
    <n v="566.08339999999998"/>
  </r>
  <r>
    <d v="2022-09-04T00:00:00"/>
    <s v="Feeding"/>
    <s v="Travel Subsistences"/>
    <x v="5"/>
    <n v="5000"/>
    <n v="8.8326207763732345"/>
    <s v="2-i49-r"/>
    <n v="2"/>
    <s v="i49"/>
    <s v="LAGA Cameroon"/>
    <x v="1"/>
    <n v="566.08339999999998"/>
  </r>
  <r>
    <d v="2022-09-04T00:00:00"/>
    <s v="Lodging"/>
    <s v="Travel Subsistences"/>
    <x v="5"/>
    <n v="8000"/>
    <n v="12.504482661651661"/>
    <s v="2-i49-2"/>
    <n v="2"/>
    <s v="i49"/>
    <s v="LAGA Cameroon"/>
    <x v="4"/>
    <n v="639.77057000000002"/>
  </r>
  <r>
    <d v="2022-09-04T00:00:00"/>
    <s v="Drink with informant"/>
    <s v="Trust Building"/>
    <x v="5"/>
    <n v="2400"/>
    <n v="3.7513447984954982"/>
    <s v="2-i49-r"/>
    <n v="2"/>
    <s v="i49"/>
    <s v="LAGA Cameroon"/>
    <x v="4"/>
    <n v="639.77057000000002"/>
  </r>
  <r>
    <d v="2022-09-05T00:00:00"/>
    <s v="Bankim-foumban"/>
    <s v="Transport"/>
    <x v="5"/>
    <n v="3500"/>
    <n v="5.9630292188431717"/>
    <s v="2-i49-r"/>
    <n v="2"/>
    <s v="i49"/>
    <s v="LAGA Cameroon"/>
    <x v="2"/>
    <n v="586.95000000000005"/>
  </r>
  <r>
    <d v="2022-09-05T00:00:00"/>
    <s v="Foumban-yaounde"/>
    <s v="Transport"/>
    <x v="5"/>
    <n v="5000"/>
    <n v="8.5186131697759606"/>
    <s v="2-i49-3"/>
    <n v="2"/>
    <s v="i49"/>
    <s v="LAGA Cameroon"/>
    <x v="2"/>
    <n v="586.95000000000005"/>
  </r>
  <r>
    <d v="2022-09-05T00:00:00"/>
    <s v="Local transport"/>
    <s v="Transport"/>
    <x v="5"/>
    <n v="1800"/>
    <n v="3.1797434794943644"/>
    <s v="2-i49-r"/>
    <n v="2"/>
    <s v="i49"/>
    <s v="LAGA Cameroon"/>
    <x v="1"/>
    <n v="566.08339999999998"/>
  </r>
  <r>
    <d v="2022-09-05T00:00:00"/>
    <s v="Feeding"/>
    <s v="Travel Subsistences"/>
    <x v="5"/>
    <n v="5000"/>
    <n v="8.8326207763732345"/>
    <s v="2-i49-r"/>
    <n v="2"/>
    <s v="i49"/>
    <s v="LAGA Cameroon"/>
    <x v="1"/>
    <n v="566.08339999999998"/>
  </r>
  <r>
    <d v="2022-09-06T00:00:00"/>
    <s v="Local transport"/>
    <s v="Transport"/>
    <x v="5"/>
    <n v="2700"/>
    <n v="4.7696152192415466"/>
    <s v="i49-r"/>
    <m/>
    <s v="i49"/>
    <s v="LAGA Cameroon"/>
    <x v="1"/>
    <n v="566.08339999999998"/>
  </r>
  <r>
    <d v="2022-09-07T00:00:00"/>
    <s v="Yaounde-abongbang"/>
    <s v="Transport"/>
    <x v="5"/>
    <n v="4000"/>
    <n v="7.0660966210985876"/>
    <s v="4-i49-4"/>
    <n v="4"/>
    <s v="i49"/>
    <s v="LAGA Cameroon"/>
    <x v="1"/>
    <n v="566.08339999999998"/>
  </r>
  <r>
    <d v="2022-09-07T00:00:00"/>
    <s v="Abongbang-bidonou"/>
    <s v="Transport"/>
    <x v="5"/>
    <n v="2500"/>
    <n v="4.2593065848879803"/>
    <s v="4-i49-r"/>
    <n v="4"/>
    <s v="i49"/>
    <s v="LAGA Cameroon"/>
    <x v="2"/>
    <n v="586.95000000000005"/>
  </r>
  <r>
    <d v="2022-09-07T00:00:00"/>
    <s v="Bidonou-abongbang"/>
    <s v="Transport"/>
    <x v="5"/>
    <n v="2500"/>
    <n v="4.2593065848879803"/>
    <s v="4-i49-r"/>
    <n v="4"/>
    <s v="i49"/>
    <s v="LAGA Cameroon"/>
    <x v="2"/>
    <n v="586.95000000000005"/>
  </r>
  <r>
    <d v="2022-09-07T00:00:00"/>
    <s v="Local transport"/>
    <s v="Transport"/>
    <x v="5"/>
    <n v="1900"/>
    <n v="2.9698146321422692"/>
    <s v="4-i49-r"/>
    <n v="4"/>
    <s v="i49"/>
    <s v="LAGA Cameroon"/>
    <x v="0"/>
    <n v="639.77057000000002"/>
  </r>
  <r>
    <d v="2022-09-07T00:00:00"/>
    <s v="Feeding"/>
    <s v="Travel Subsistences"/>
    <x v="5"/>
    <n v="5000"/>
    <n v="7.8153016635322876"/>
    <s v="4-i49-r"/>
    <n v="4"/>
    <s v="i49"/>
    <s v="LAGA Cameroon"/>
    <x v="0"/>
    <n v="639.77057000000002"/>
  </r>
  <r>
    <d v="2022-09-07T00:00:00"/>
    <s v="Lodging"/>
    <s v="Travel Subsistences"/>
    <x v="5"/>
    <n v="7000"/>
    <n v="10.941422328945203"/>
    <s v="4-i49-5"/>
    <n v="4"/>
    <s v="i49"/>
    <s v="LAGA Cameroon"/>
    <x v="0"/>
    <n v="639.77057000000002"/>
  </r>
  <r>
    <d v="2022-09-07T00:00:00"/>
    <s v="Drink with informant"/>
    <s v="Trust Building"/>
    <x v="5"/>
    <n v="1700"/>
    <n v="2.8963284777238263"/>
    <s v="4-i49-r"/>
    <n v="4"/>
    <s v="i49"/>
    <s v="LAGA Cameroon"/>
    <x v="2"/>
    <n v="586.95000000000005"/>
  </r>
  <r>
    <d v="2022-09-08T00:00:00"/>
    <s v="Abongbang-bigouens"/>
    <s v="Transport"/>
    <x v="5"/>
    <n v="2000"/>
    <n v="3.4074452679103837"/>
    <s v="4-i49-r"/>
    <n v="4"/>
    <s v="i49"/>
    <s v="LAGA Cameroon"/>
    <x v="2"/>
    <n v="586.95000000000005"/>
  </r>
  <r>
    <d v="2022-09-08T00:00:00"/>
    <s v="Bigouens-abongbang"/>
    <s v="Transport"/>
    <x v="5"/>
    <n v="2000"/>
    <n v="3.5330483105492938"/>
    <s v="4-i49-r"/>
    <n v="4"/>
    <s v="i49"/>
    <s v="LAGA Cameroon"/>
    <x v="1"/>
    <n v="566.08339999999998"/>
  </r>
  <r>
    <d v="2022-09-08T00:00:00"/>
    <s v="Local transport"/>
    <s v="Transport"/>
    <x v="5"/>
    <n v="1850"/>
    <n v="3.151886872817105"/>
    <s v="4-i49-r"/>
    <n v="4"/>
    <s v="i49"/>
    <s v="LAGA Cameroon"/>
    <x v="2"/>
    <n v="586.95000000000005"/>
  </r>
  <r>
    <d v="2022-09-08T00:00:00"/>
    <s v="Feeding"/>
    <s v="Travel Subsistences"/>
    <x v="5"/>
    <n v="5000"/>
    <n v="7.7042789565324581"/>
    <s v="4-i49-r"/>
    <n v="4"/>
    <s v="i49"/>
    <s v="LAGA Cameroon"/>
    <x v="3"/>
    <n v="648.99"/>
  </r>
  <r>
    <d v="2022-09-08T00:00:00"/>
    <s v="Lodging"/>
    <s v="Travel Subsistences"/>
    <x v="5"/>
    <n v="7000"/>
    <n v="11.926058437686343"/>
    <s v="4-i49-5"/>
    <n v="4"/>
    <s v="i49"/>
    <s v="LAGA Cameroon"/>
    <x v="2"/>
    <n v="586.95000000000005"/>
  </r>
  <r>
    <d v="2022-09-08T00:00:00"/>
    <s v="Drink with informant"/>
    <s v="Trust Building"/>
    <x v="5"/>
    <n v="1500"/>
    <n v="2.555583950932788"/>
    <s v="4-i49-r"/>
    <n v="4"/>
    <s v="i49"/>
    <s v="LAGA Cameroon"/>
    <x v="2"/>
    <n v="586.95000000000005"/>
  </r>
  <r>
    <d v="2022-09-09T00:00:00"/>
    <s v="Abongbang-yaounde"/>
    <s v="Transport"/>
    <x v="5"/>
    <n v="4000"/>
    <n v="6.8148905358207674"/>
    <s v="4-i49-6"/>
    <n v="4"/>
    <s v="i49"/>
    <s v="LAGA Cameroon"/>
    <x v="2"/>
    <n v="586.95000000000005"/>
  </r>
  <r>
    <d v="2022-09-09T00:00:00"/>
    <s v="Local transport"/>
    <s v="Transport"/>
    <x v="5"/>
    <n v="1900"/>
    <n v="3.3563958950218291"/>
    <s v="4-i49-r"/>
    <n v="4"/>
    <s v="i49"/>
    <s v="LAGA Cameroon"/>
    <x v="1"/>
    <n v="566.08339999999998"/>
  </r>
  <r>
    <d v="2022-09-09T00:00:00"/>
    <s v="Feeding"/>
    <s v="Travel Subsistences"/>
    <x v="5"/>
    <n v="5000"/>
    <n v="8.8326207763732345"/>
    <s v="i49-r"/>
    <m/>
    <s v="i49"/>
    <s v="LAGA Cameroon"/>
    <x v="1"/>
    <n v="566.08339999999998"/>
  </r>
  <r>
    <d v="2022-09-10T00:00:00"/>
    <s v="Local transport"/>
    <s v="Transport"/>
    <x v="5"/>
    <n v="3700"/>
    <n v="6.5361393745161935"/>
    <s v="i49-r"/>
    <m/>
    <s v="i49"/>
    <s v="LAGA Cameroon"/>
    <x v="1"/>
    <n v="566.08339999999998"/>
  </r>
  <r>
    <d v="2022-09-12T00:00:00"/>
    <s v="Local transport"/>
    <s v="Transport"/>
    <x v="5"/>
    <n v="1950"/>
    <n v="3.3222591362126241"/>
    <s v="i49-r"/>
    <m/>
    <s v="i49"/>
    <s v="LAGA Cameroon"/>
    <x v="2"/>
    <n v="586.95000000000005"/>
  </r>
  <r>
    <d v="2022-09-13T00:00:00"/>
    <s v="Yaounde-eseka"/>
    <s v="Transport"/>
    <x v="5"/>
    <n v="2000"/>
    <n v="3.5330483105492938"/>
    <s v="11-i49-7"/>
    <n v="11"/>
    <s v="i49"/>
    <s v="LAGA Cameroon"/>
    <x v="4"/>
    <n v="566.08339999999998"/>
  </r>
  <r>
    <d v="2022-09-13T00:00:00"/>
    <s v="Eseka-lolodorf"/>
    <s v="Transport"/>
    <x v="5"/>
    <n v="2500"/>
    <n v="4.4163103881866173"/>
    <s v="11-i49-r"/>
    <n v="11"/>
    <s v="i49"/>
    <s v="LAGA Cameroon"/>
    <x v="1"/>
    <n v="566.08339999999998"/>
  </r>
  <r>
    <d v="2022-09-13T00:00:00"/>
    <s v="Local transport"/>
    <s v="Transport"/>
    <x v="5"/>
    <n v="1900"/>
    <n v="3.2370730045148646"/>
    <s v="11-i49-r"/>
    <n v="11"/>
    <s v="i49"/>
    <s v="LAGA Cameroon"/>
    <x v="2"/>
    <n v="586.95000000000005"/>
  </r>
  <r>
    <d v="2022-09-13T00:00:00"/>
    <s v="Feeding"/>
    <s v="Travel Subsistences"/>
    <x v="5"/>
    <n v="5000"/>
    <n v="7.8153016635322876"/>
    <s v="11-i49-r"/>
    <n v="11"/>
    <s v="i49"/>
    <s v="LAGA Cameroon"/>
    <x v="4"/>
    <n v="639.77057000000002"/>
  </r>
  <r>
    <d v="2022-09-13T00:00:00"/>
    <s v="Lodging"/>
    <s v="Travel Subsistences"/>
    <x v="5"/>
    <n v="10000"/>
    <n v="15.630603327064575"/>
    <s v="11-i49-8"/>
    <n v="11"/>
    <s v="i49"/>
    <s v="LAGA Cameroon"/>
    <x v="4"/>
    <n v="639.77057000000002"/>
  </r>
  <r>
    <d v="2022-09-13T00:00:00"/>
    <s v="Drink with informant"/>
    <s v="Trust Building"/>
    <x v="5"/>
    <n v="1600"/>
    <n v="2.826438648439435"/>
    <s v="11-i49-r"/>
    <n v="11"/>
    <s v="i49"/>
    <s v="LAGA Cameroon"/>
    <x v="1"/>
    <n v="566.08339999999998"/>
  </r>
  <r>
    <d v="2022-09-14T00:00:00"/>
    <s v="Lolodorf-bipindi"/>
    <s v="Transport"/>
    <x v="5"/>
    <n v="3500"/>
    <n v="6.1828345434612642"/>
    <s v="11-i49-r"/>
    <n v="11"/>
    <s v="i49"/>
    <s v="LAGA Cameroon"/>
    <x v="1"/>
    <n v="566.08339999999998"/>
  </r>
  <r>
    <d v="2022-09-14T00:00:00"/>
    <s v="Bipindi-lolodorf"/>
    <s v="Transport"/>
    <x v="5"/>
    <n v="3500"/>
    <n v="6.1828345434612642"/>
    <s v="11-i49-r"/>
    <n v="11"/>
    <s v="i49"/>
    <s v="LAGA Cameroon"/>
    <x v="1"/>
    <n v="566.08339999999998"/>
  </r>
  <r>
    <d v="2022-09-14T00:00:00"/>
    <s v="Local transport"/>
    <s v="Transport"/>
    <x v="5"/>
    <n v="1900"/>
    <n v="3.3563958950218291"/>
    <s v="11-i49-r"/>
    <n v="11"/>
    <s v="i49"/>
    <s v="LAGA Cameroon"/>
    <x v="1"/>
    <n v="566.08339999999998"/>
  </r>
  <r>
    <d v="2022-09-14T00:00:00"/>
    <s v="Feeding"/>
    <s v="Travel Subsistences"/>
    <x v="5"/>
    <n v="5000"/>
    <n v="8.8326207763732345"/>
    <s v="11-i49-r"/>
    <n v="11"/>
    <s v="i49"/>
    <s v="LAGA Cameroon"/>
    <x v="1"/>
    <n v="566.08339999999998"/>
  </r>
  <r>
    <d v="2022-09-14T00:00:00"/>
    <s v="Lodging"/>
    <s v="Travel Subsistences"/>
    <x v="5"/>
    <n v="10000"/>
    <n v="17.037226339551921"/>
    <s v="11-i49-8"/>
    <n v="11"/>
    <s v="i49"/>
    <s v="LAGA Cameroon"/>
    <x v="2"/>
    <n v="586.95000000000005"/>
  </r>
  <r>
    <d v="2022-09-14T00:00:00"/>
    <s v="Drink with informant"/>
    <s v="Trust Building"/>
    <x v="5"/>
    <n v="1500"/>
    <n v="2.555583950932788"/>
    <s v="11-i49-r"/>
    <n v="11"/>
    <s v="i49"/>
    <s v="LAGA Cameroon"/>
    <x v="2"/>
    <n v="586.95000000000005"/>
  </r>
  <r>
    <d v="2022-09-15T00:00:00"/>
    <s v="Lolodorf-mbango"/>
    <s v="Transport"/>
    <x v="5"/>
    <n v="2000"/>
    <n v="3.5330483105492938"/>
    <s v="11-i49-r"/>
    <n v="11"/>
    <s v="i49"/>
    <s v="LAGA Cameroon"/>
    <x v="1"/>
    <n v="566.08339999999998"/>
  </r>
  <r>
    <d v="2022-09-15T00:00:00"/>
    <s v="Mbango-lolodorf"/>
    <s v="Transport"/>
    <x v="5"/>
    <n v="2000"/>
    <n v="3.5330483105492938"/>
    <s v="11-i49-r"/>
    <n v="11"/>
    <s v="i49"/>
    <s v="LAGA Cameroon"/>
    <x v="1"/>
    <n v="566.08339999999998"/>
  </r>
  <r>
    <d v="2022-09-15T00:00:00"/>
    <s v="Lolodorf-eseka"/>
    <s v="Transport"/>
    <x v="5"/>
    <n v="2500"/>
    <n v="4.4163103881866173"/>
    <s v="11-i49-r"/>
    <n v="11"/>
    <s v="i49"/>
    <s v="LAGA Cameroon"/>
    <x v="1"/>
    <n v="566.08339999999998"/>
  </r>
  <r>
    <d v="2022-09-15T00:00:00"/>
    <s v="Eseka-yaounde"/>
    <s v="Transport"/>
    <x v="5"/>
    <n v="2000"/>
    <n v="3.5330483105492938"/>
    <s v="11-i49-9"/>
    <n v="11"/>
    <s v="i49"/>
    <s v="LAGA Cameroon"/>
    <x v="1"/>
    <n v="566.08339999999998"/>
  </r>
  <r>
    <d v="2022-09-15T00:00:00"/>
    <s v="Local transport"/>
    <s v="Transport"/>
    <x v="5"/>
    <n v="1900"/>
    <n v="3.3563958950218291"/>
    <s v="11-i49-r"/>
    <n v="11"/>
    <s v="i49"/>
    <s v="LAGA Cameroon"/>
    <x v="1"/>
    <n v="566.08339999999998"/>
  </r>
  <r>
    <d v="2022-09-15T00:00:00"/>
    <s v="Feeding"/>
    <s v="Travel Subsistences"/>
    <x v="5"/>
    <n v="5000"/>
    <n v="8.8326207763732345"/>
    <s v="11-i49-r"/>
    <n v="11"/>
    <s v="i49"/>
    <s v="LAGA Cameroon"/>
    <x v="1"/>
    <n v="566.08339999999998"/>
  </r>
  <r>
    <d v="2022-09-16T00:00:00"/>
    <s v="Local transport"/>
    <s v="Transport"/>
    <x v="5"/>
    <n v="2500"/>
    <n v="3.852139478266229"/>
    <s v="i49-r"/>
    <m/>
    <s v="i49"/>
    <s v="LAGA Cameroon"/>
    <x v="3"/>
    <n v="648.99"/>
  </r>
  <r>
    <d v="2022-09-17T00:00:00"/>
    <s v="Local transport"/>
    <s v="Transport"/>
    <x v="5"/>
    <n v="1900"/>
    <n v="3.2370730045148646"/>
    <s v="i49-r"/>
    <m/>
    <s v="i49"/>
    <s v="LAGA Cameroon"/>
    <x v="2"/>
    <n v="586.95000000000005"/>
  </r>
  <r>
    <d v="2022-09-18T00:00:00"/>
    <s v="Yaounde-douala"/>
    <s v="Transport"/>
    <x v="5"/>
    <n v="6000"/>
    <n v="10.222335803731152"/>
    <s v="13-i49-10"/>
    <n v="13"/>
    <s v="i49"/>
    <s v="LAGA Cameroon"/>
    <x v="2"/>
    <n v="586.95000000000005"/>
  </r>
  <r>
    <d v="2022-09-18T00:00:00"/>
    <s v="Local transport"/>
    <s v="Transport"/>
    <x v="5"/>
    <n v="4800"/>
    <n v="8.1778686429849206"/>
    <s v="13-i49-r"/>
    <n v="13"/>
    <s v="i49"/>
    <s v="LAGA Cameroon"/>
    <x v="2"/>
    <n v="586.95000000000005"/>
  </r>
  <r>
    <d v="2022-09-18T00:00:00"/>
    <s v="Feeding"/>
    <s v="Travel Subsistences"/>
    <x v="5"/>
    <n v="5000"/>
    <n v="8.5186131697759606"/>
    <s v="13-i49-r"/>
    <n v="13"/>
    <s v="i49"/>
    <s v="LAGA Cameroon"/>
    <x v="2"/>
    <n v="586.95000000000005"/>
  </r>
  <r>
    <d v="2022-09-18T00:00:00"/>
    <s v="Lodging"/>
    <s v="Travel Subsistences"/>
    <x v="5"/>
    <n v="15000"/>
    <n v="23.445904990596862"/>
    <s v="13-i49-11"/>
    <n v="13"/>
    <s v="i49"/>
    <s v="LAGA Cameroon"/>
    <x v="0"/>
    <n v="639.77057000000002"/>
  </r>
  <r>
    <d v="2022-09-18T00:00:00"/>
    <s v="Drink with informant"/>
    <s v="Trust Building"/>
    <x v="5"/>
    <n v="26000"/>
    <n v="44.296788482834991"/>
    <s v="13-i49-12"/>
    <n v="13"/>
    <s v="i49"/>
    <s v="LAGA Cameroon"/>
    <x v="2"/>
    <n v="586.95000000000005"/>
  </r>
  <r>
    <d v="2022-09-19T00:00:00"/>
    <s v="Douala-yaounde"/>
    <s v="Transport"/>
    <x v="5"/>
    <n v="6000"/>
    <n v="9.2451347478389501"/>
    <s v="13-i49-13"/>
    <n v="13"/>
    <s v="i49"/>
    <s v="LAGA Cameroon"/>
    <x v="3"/>
    <n v="648.99"/>
  </r>
  <r>
    <d v="2022-09-19T00:00:00"/>
    <s v="Local transport"/>
    <s v="Transport"/>
    <x v="5"/>
    <n v="7500"/>
    <n v="11.556418434798687"/>
    <s v="13-i49-r"/>
    <n v="13"/>
    <s v="i49"/>
    <s v="LAGA Cameroon"/>
    <x v="3"/>
    <n v="648.99"/>
  </r>
  <r>
    <d v="2022-09-19T00:00:00"/>
    <s v="Feeding"/>
    <s v="Travel Subsistences"/>
    <x v="5"/>
    <n v="5000"/>
    <n v="7.8153016635322876"/>
    <s v="13-i49-r"/>
    <n v="13"/>
    <s v="i49"/>
    <s v="LAGA Cameroon"/>
    <x v="0"/>
    <n v="639.77057000000002"/>
  </r>
  <r>
    <d v="2022-09-19T00:00:00"/>
    <s v="Lodging"/>
    <s v="Travel Subsistences"/>
    <x v="5"/>
    <n v="25000"/>
    <n v="38.521394782662291"/>
    <s v="13-i49-14"/>
    <n v="13"/>
    <s v="i49"/>
    <s v="LAGA Cameroon"/>
    <x v="3"/>
    <n v="648.99"/>
  </r>
  <r>
    <d v="2022-09-19T00:00:00"/>
    <s v="Drink with informant"/>
    <s v="Trust Building"/>
    <x v="5"/>
    <n v="13000"/>
    <n v="20.031125286984391"/>
    <s v="13-i49-r"/>
    <n v="13"/>
    <s v="i49"/>
    <s v="LAGA Cameroon"/>
    <x v="3"/>
    <n v="648.99"/>
  </r>
  <r>
    <d v="2022-09-20T00:00:00"/>
    <s v="Local transport"/>
    <s v="Transport"/>
    <x v="5"/>
    <n v="2600"/>
    <n v="4.0062250573968781"/>
    <s v="i49-r"/>
    <m/>
    <s v="i49"/>
    <s v="LAGA Cameroon"/>
    <x v="3"/>
    <n v="648.99"/>
  </r>
  <r>
    <d v="2022-09-21T00:00:00"/>
    <s v="Yaounde-ambam"/>
    <s v="Transport"/>
    <x v="5"/>
    <n v="3000"/>
    <n v="4.6891809981193724"/>
    <s v="17-i49-15"/>
    <n v="17"/>
    <s v="i49"/>
    <s v="LAGA Cameroon"/>
    <x v="0"/>
    <n v="639.77057000000002"/>
  </r>
  <r>
    <d v="2022-09-21T00:00:00"/>
    <s v="Ambam-olamze"/>
    <s v="Transport"/>
    <x v="5"/>
    <n v="5000"/>
    <n v="8.8326207763732345"/>
    <s v="17-i49-r"/>
    <n v="17"/>
    <s v="i49"/>
    <s v="LAGA Cameroon"/>
    <x v="1"/>
    <n v="566.08339999999998"/>
  </r>
  <r>
    <d v="2022-09-21T00:00:00"/>
    <s v="Local transport"/>
    <s v="Transport"/>
    <x v="5"/>
    <n v="1950"/>
    <n v="3.4447221027855615"/>
    <s v="17-i49-r"/>
    <n v="17"/>
    <s v="i49"/>
    <s v="LAGA Cameroon"/>
    <x v="1"/>
    <n v="566.08339999999998"/>
  </r>
  <r>
    <d v="2022-09-21T00:00:00"/>
    <s v="Feeding"/>
    <s v="Travel Subsistences"/>
    <x v="5"/>
    <n v="5000"/>
    <n v="8.8326207763732345"/>
    <s v="17-i49-r"/>
    <n v="17"/>
    <s v="i49"/>
    <s v="LAGA Cameroon"/>
    <x v="1"/>
    <n v="566.08339999999998"/>
  </r>
  <r>
    <d v="2022-09-21T00:00:00"/>
    <s v="Lodging"/>
    <s v="Travel Subsistences"/>
    <x v="5"/>
    <n v="8000"/>
    <n v="14.132193242197175"/>
    <s v="17-i49-16"/>
    <n v="17"/>
    <s v="i49"/>
    <s v="LAGA Cameroon"/>
    <x v="1"/>
    <n v="566.08339999999998"/>
  </r>
  <r>
    <d v="2022-09-22T00:00:00"/>
    <s v="Olamze-mebiame"/>
    <s v="Transport"/>
    <x v="5"/>
    <n v="3500"/>
    <n v="6.1828345434612642"/>
    <s v="17-i49-r"/>
    <n v="17"/>
    <s v="i49"/>
    <s v="LAGA Cameroon"/>
    <x v="1"/>
    <n v="566.08339999999998"/>
  </r>
  <r>
    <d v="2022-09-22T00:00:00"/>
    <s v="Mebiame-olamze"/>
    <s v="Transport"/>
    <x v="5"/>
    <n v="3500"/>
    <n v="6.1828345434612642"/>
    <s v="17-i49-r"/>
    <n v="17"/>
    <s v="i49"/>
    <s v="LAGA Cameroon"/>
    <x v="1"/>
    <n v="566.08339999999998"/>
  </r>
  <r>
    <d v="2022-09-22T00:00:00"/>
    <s v="Local transport"/>
    <s v="Transport"/>
    <x v="5"/>
    <n v="1800"/>
    <n v="3.1797434794943644"/>
    <s v="17-i49-r"/>
    <n v="17"/>
    <s v="i49"/>
    <s v="LAGA Cameroon"/>
    <x v="1"/>
    <n v="566.08339999999998"/>
  </r>
  <r>
    <d v="2022-09-22T00:00:00"/>
    <s v="Feeding"/>
    <s v="Travel Subsistences"/>
    <x v="5"/>
    <n v="5000"/>
    <n v="8.8326207763732345"/>
    <s v="17-i49-r"/>
    <n v="17"/>
    <s v="i49"/>
    <s v="LAGA Cameroon"/>
    <x v="1"/>
    <n v="566.08339999999998"/>
  </r>
  <r>
    <d v="2022-09-22T00:00:00"/>
    <s v="Lodging"/>
    <s v="Travel Subsistences"/>
    <x v="5"/>
    <n v="8000"/>
    <n v="12.326846330451932"/>
    <s v="17-i49-16"/>
    <n v="17"/>
    <s v="i49"/>
    <s v="LAGA Cameroon"/>
    <x v="3"/>
    <n v="648.99"/>
  </r>
  <r>
    <d v="2022-09-22T00:00:00"/>
    <s v="Drink with informant"/>
    <s v="Trust Building"/>
    <x v="5"/>
    <n v="1800"/>
    <n v="3.1797434794943644"/>
    <s v="17-i49-r"/>
    <n v="17"/>
    <s v="i49"/>
    <s v="LAGA Cameroon"/>
    <x v="1"/>
    <n v="566.08339999999998"/>
  </r>
  <r>
    <d v="2022-09-22T00:00:00"/>
    <s v="Douala op bonus"/>
    <s v="Bonus"/>
    <x v="1"/>
    <n v="120000"/>
    <n v="211.98289863295761"/>
    <s v="i49-r"/>
    <m/>
    <s v="i49"/>
    <s v="LAGA Cameroon"/>
    <x v="1"/>
    <n v="566.08339999999998"/>
  </r>
  <r>
    <d v="2022-09-23T00:00:00"/>
    <s v="Olamze-ambam"/>
    <s v="Transport"/>
    <x v="5"/>
    <n v="5000"/>
    <n v="8.5186131697759606"/>
    <s v="17-i49-r"/>
    <n v="17"/>
    <s v="i49"/>
    <s v="LAGA Cameroon"/>
    <x v="2"/>
    <n v="586.95000000000005"/>
  </r>
  <r>
    <d v="2022-09-23T00:00:00"/>
    <s v="Ambam-yaounde"/>
    <s v="Transport"/>
    <x v="5"/>
    <n v="3000"/>
    <n v="5.2995724658239407"/>
    <s v="17-i49-17"/>
    <n v="17"/>
    <s v="i49"/>
    <s v="LAGA Cameroon"/>
    <x v="1"/>
    <n v="566.08339999999998"/>
  </r>
  <r>
    <d v="2022-09-23T00:00:00"/>
    <s v="Local transport"/>
    <s v="Transport"/>
    <x v="5"/>
    <n v="1950"/>
    <n v="3.4447221027855615"/>
    <s v="17-i49-r"/>
    <n v="17"/>
    <s v="i49"/>
    <s v="LAGA Cameroon"/>
    <x v="1"/>
    <n v="566.08339999999998"/>
  </r>
  <r>
    <d v="2022-09-23T00:00:00"/>
    <s v="Feeding"/>
    <s v="Travel Subsistences"/>
    <x v="5"/>
    <n v="5000"/>
    <n v="8.8326207763732345"/>
    <s v="17-i49-r"/>
    <n v="17"/>
    <s v="i49"/>
    <s v="LAGA Cameroon"/>
    <x v="1"/>
    <n v="566.08339999999998"/>
  </r>
  <r>
    <d v="2022-09-23T00:00:00"/>
    <s v="Drink with informant"/>
    <s v="Trust Building"/>
    <x v="5"/>
    <n v="1600"/>
    <n v="2.826438648439435"/>
    <s v="17-i49-r"/>
    <n v="17"/>
    <s v="i49"/>
    <s v="LAGA Cameroon"/>
    <x v="1"/>
    <n v="566.08339999999998"/>
  </r>
  <r>
    <d v="2022-09-26T00:00:00"/>
    <s v="Local transport"/>
    <s v="Transport"/>
    <x v="5"/>
    <n v="1900"/>
    <n v="3.3563958950218291"/>
    <s v="i49-r"/>
    <m/>
    <s v="i49"/>
    <s v="LAGA Cameroon"/>
    <x v="1"/>
    <n v="566.08339999999998"/>
  </r>
  <r>
    <d v="2022-09-27T00:00:00"/>
    <s v="Local transport"/>
    <s v="Transport"/>
    <x v="5"/>
    <n v="2500"/>
    <n v="4.4163103881866173"/>
    <s v="i49-r"/>
    <m/>
    <s v="i49"/>
    <s v="LAGA Cameroon"/>
    <x v="1"/>
    <n v="566.08339999999998"/>
  </r>
  <r>
    <d v="2022-09-28T00:00:00"/>
    <s v="Yaounde-bertoua"/>
    <s v="Transport"/>
    <x v="5"/>
    <n v="4000"/>
    <n v="7.0660966210985876"/>
    <s v="21-i49-18"/>
    <n v="21"/>
    <s v="i49"/>
    <s v="LAGA Cameroon"/>
    <x v="1"/>
    <n v="566.08339999999998"/>
  </r>
  <r>
    <d v="2022-09-28T00:00:00"/>
    <s v="Bertoua-batouri"/>
    <s v="Transport"/>
    <x v="5"/>
    <n v="2500"/>
    <n v="4.4163103881866173"/>
    <s v="21-i49-19"/>
    <n v="21"/>
    <s v="i49"/>
    <s v="LAGA Cameroon"/>
    <x v="1"/>
    <n v="566.08339999999998"/>
  </r>
  <r>
    <d v="2022-09-28T00:00:00"/>
    <s v="Local transport"/>
    <s v="Transport"/>
    <x v="5"/>
    <n v="1900"/>
    <n v="3.2370730045148646"/>
    <s v="21-i49-r"/>
    <n v="21"/>
    <s v="i49"/>
    <s v="LAGA Cameroon"/>
    <x v="2"/>
    <n v="586.95000000000005"/>
  </r>
  <r>
    <d v="2022-09-28T00:00:00"/>
    <s v="Feeding"/>
    <s v="Travel Subsistences"/>
    <x v="5"/>
    <n v="5000"/>
    <n v="8.8326207763732345"/>
    <s v="21-i49-r"/>
    <n v="21"/>
    <s v="i49"/>
    <s v="LAGA Cameroon"/>
    <x v="1"/>
    <n v="566.08339999999998"/>
  </r>
  <r>
    <d v="2022-09-28T00:00:00"/>
    <s v="Lodging"/>
    <s v="Travel Subsistences"/>
    <x v="5"/>
    <n v="8000"/>
    <n v="14.132193242197175"/>
    <s v="21-i49-20"/>
    <n v="21"/>
    <s v="i49"/>
    <s v="LAGA Cameroon"/>
    <x v="1"/>
    <n v="566.08339999999998"/>
  </r>
  <r>
    <d v="2022-09-29T00:00:00"/>
    <s v="Batouri-mbang"/>
    <s v="Transport"/>
    <x v="5"/>
    <n v="3000"/>
    <n v="5.2995724658239407"/>
    <s v="21-i49-r"/>
    <n v="21"/>
    <s v="i49"/>
    <s v="LAGA Cameroon"/>
    <x v="1"/>
    <n v="566.08339999999998"/>
  </r>
  <r>
    <d v="2022-09-29T00:00:00"/>
    <s v="Mbang-batouri"/>
    <s v="Transport"/>
    <x v="5"/>
    <n v="3000"/>
    <n v="4.6891809981193724"/>
    <s v="21-i49-r"/>
    <n v="21"/>
    <s v="i49"/>
    <s v="LAGA Cameroon"/>
    <x v="0"/>
    <n v="639.77057000000002"/>
  </r>
  <r>
    <d v="2022-09-29T00:00:00"/>
    <s v="Local transport"/>
    <s v="Transport"/>
    <x v="5"/>
    <n v="1950"/>
    <n v="3.4447221027855615"/>
    <s v="21-i49-r"/>
    <n v="21"/>
    <s v="i49"/>
    <s v="LAGA Cameroon"/>
    <x v="1"/>
    <n v="566.08339999999998"/>
  </r>
  <r>
    <d v="2022-09-29T00:00:00"/>
    <s v="Feeding"/>
    <s v="Travel Subsistences"/>
    <x v="5"/>
    <n v="5000"/>
    <n v="7.8153016635322876"/>
    <s v="21-i49-r"/>
    <n v="21"/>
    <s v="i49"/>
    <s v="LAGA Cameroon"/>
    <x v="0"/>
    <n v="639.77057000000002"/>
  </r>
  <r>
    <d v="2022-09-29T00:00:00"/>
    <s v="Lodging"/>
    <s v="Travel Subsistences"/>
    <x v="5"/>
    <n v="8000"/>
    <n v="14.132193242197175"/>
    <s v="21-i49-20"/>
    <n v="21"/>
    <s v="i49"/>
    <s v="LAGA Cameroon"/>
    <x v="1"/>
    <n v="566.08339999999998"/>
  </r>
  <r>
    <d v="2022-09-29T00:00:00"/>
    <s v="Drink with informant"/>
    <s v="Trust Building"/>
    <x v="5"/>
    <n v="2100"/>
    <n v="3.7097007260767585"/>
    <s v="21-i49-r"/>
    <n v="21"/>
    <s v="i49"/>
    <s v="LAGA Cameroon"/>
    <x v="1"/>
    <n v="566.08339999999998"/>
  </r>
  <r>
    <d v="2022-09-30T00:00:00"/>
    <s v="Batouri-bertoua"/>
    <s v="Transport"/>
    <x v="5"/>
    <n v="2500"/>
    <n v="3.9076508317661438"/>
    <s v="21-i49-21"/>
    <n v="21"/>
    <s v="i49"/>
    <s v="LAGA Cameroon"/>
    <x v="0"/>
    <n v="639.77057000000002"/>
  </r>
  <r>
    <d v="2022-09-30T00:00:00"/>
    <s v="Bertoua-yaounde"/>
    <s v="Transport"/>
    <x v="5"/>
    <n v="4000"/>
    <n v="7.0660966210985876"/>
    <s v="21-i49-22"/>
    <n v="21"/>
    <s v="i49"/>
    <s v="LAGA Cameroon"/>
    <x v="1"/>
    <n v="566.08339999999998"/>
  </r>
  <r>
    <d v="2022-09-30T00:00:00"/>
    <s v="Local transport"/>
    <s v="Transport"/>
    <x v="5"/>
    <n v="1950"/>
    <n v="3.4447221027855615"/>
    <s v="21-i49-r"/>
    <n v="21"/>
    <s v="i49"/>
    <s v="LAGA Cameroon"/>
    <x v="1"/>
    <n v="566.08339999999998"/>
  </r>
  <r>
    <d v="2022-09-30T00:00:00"/>
    <s v="Feeding"/>
    <s v="Travel Subsistences"/>
    <x v="5"/>
    <n v="5000"/>
    <n v="8.8326207763732345"/>
    <s v="21-i49-r"/>
    <n v="21"/>
    <s v="i49"/>
    <s v="LAGA Cameroon"/>
    <x v="1"/>
    <n v="566.08339999999998"/>
  </r>
  <r>
    <d v="2022-09-30T00:00:00"/>
    <s v="Drink with informant"/>
    <s v="Trust Building"/>
    <x v="5"/>
    <n v="1200"/>
    <n v="2.0444671607462301"/>
    <s v="21-i49-r"/>
    <n v="21"/>
    <s v="i49"/>
    <s v="LAGA Cameroon"/>
    <x v="2"/>
    <n v="586.95000000000005"/>
  </r>
  <r>
    <d v="2022-09-09T00:00:00"/>
    <s v="Coffin"/>
    <s v="Personnel"/>
    <x v="6"/>
    <n v="80000"/>
    <n v="136.29781071641537"/>
    <s v="i54-1"/>
    <m/>
    <s v="i54"/>
    <s v="LAGA Cameroon"/>
    <x v="2"/>
    <n v="586.95000000000005"/>
  </r>
  <r>
    <d v="2022-09-01T00:00:00"/>
    <s v="Local Transport"/>
    <s v="Transport"/>
    <x v="5"/>
    <n v="1600"/>
    <n v="2.7259562143283071"/>
    <s v="i54-r"/>
    <m/>
    <s v="i54"/>
    <s v="LAGA Cameroon"/>
    <x v="2"/>
    <n v="586.95000000000005"/>
  </r>
  <r>
    <d v="2022-09-02T00:00:00"/>
    <s v="Local Transport"/>
    <s v="Transport"/>
    <x v="5"/>
    <n v="1600"/>
    <n v="2.7259562143283071"/>
    <s v="i54-r"/>
    <m/>
    <s v="i54"/>
    <s v="LAGA Cameroon"/>
    <x v="2"/>
    <n v="586.95000000000005"/>
  </r>
  <r>
    <d v="2022-09-03T00:00:00"/>
    <s v="Local Transport"/>
    <s v="Transport"/>
    <x v="5"/>
    <n v="1950"/>
    <n v="3.4447221027855615"/>
    <s v="i54-r"/>
    <m/>
    <s v="i54"/>
    <s v="LAGA Cameroon"/>
    <x v="1"/>
    <n v="566.08339999999998"/>
  </r>
  <r>
    <d v="2022-09-04T00:00:00"/>
    <s v="Local Transport"/>
    <s v="Transport"/>
    <x v="5"/>
    <n v="1000"/>
    <n v="1.7665241552746469"/>
    <s v="i54-r"/>
    <m/>
    <s v="i54"/>
    <s v="LAGA Cameroon"/>
    <x v="1"/>
    <n v="566.08339999999998"/>
  </r>
  <r>
    <d v="2022-09-05T00:00:00"/>
    <s v="Local Transport"/>
    <s v="Transport"/>
    <x v="5"/>
    <n v="1600"/>
    <n v="2.826438648439435"/>
    <s v="i54-r"/>
    <m/>
    <s v="i54"/>
    <s v="LAGA Cameroon"/>
    <x v="1"/>
    <n v="566.08339999999998"/>
  </r>
  <r>
    <d v="2022-09-06T00:00:00"/>
    <s v="Local Transport"/>
    <s v="Transport"/>
    <x v="5"/>
    <n v="1950"/>
    <n v="3.4447221027855615"/>
    <s v="i54-r"/>
    <m/>
    <s v="i54"/>
    <s v="LAGA Cameroon"/>
    <x v="1"/>
    <n v="566.08339999999998"/>
  </r>
  <r>
    <d v="2022-09-07T00:00:00"/>
    <s v="Local Transport"/>
    <s v="Transport"/>
    <x v="5"/>
    <n v="1800"/>
    <n v="3.1797434794943644"/>
    <s v="i54-r"/>
    <m/>
    <s v="i54"/>
    <s v="LAGA Cameroon"/>
    <x v="1"/>
    <n v="566.08339999999998"/>
  </r>
  <r>
    <d v="2022-09-08T00:00:00"/>
    <s v="Local Transport"/>
    <s v="Transport"/>
    <x v="5"/>
    <n v="1750"/>
    <n v="2.9815146094215859"/>
    <s v="i54-r"/>
    <m/>
    <s v="i54"/>
    <s v="LAGA Cameroon"/>
    <x v="2"/>
    <n v="586.95000000000005"/>
  </r>
  <r>
    <d v="2022-09-09T00:00:00"/>
    <s v="Local Transport"/>
    <s v="Transport"/>
    <x v="5"/>
    <n v="1800"/>
    <n v="2.8135085988716235"/>
    <s v="i54-r"/>
    <m/>
    <s v="i54"/>
    <s v="LAGA Cameroon"/>
    <x v="0"/>
    <n v="639.77057000000002"/>
  </r>
  <r>
    <d v="2022-09-10T00:00:00"/>
    <s v="Local Transport"/>
    <s v="Transport"/>
    <x v="5"/>
    <n v="1500"/>
    <n v="2.555583950932788"/>
    <s v="i54-r"/>
    <m/>
    <s v="i54"/>
    <s v="LAGA Cameroon"/>
    <x v="2"/>
    <n v="586.95000000000005"/>
  </r>
  <r>
    <d v="2022-09-12T00:00:00"/>
    <s v="Yaounde-Ayos"/>
    <s v="Transport"/>
    <x v="5"/>
    <n v="1500"/>
    <n v="2.3445904990596862"/>
    <s v="9-i54-2"/>
    <n v="9"/>
    <s v="i54"/>
    <s v="LAGA Cameroon"/>
    <x v="0"/>
    <n v="639.77057000000002"/>
  </r>
  <r>
    <d v="2022-09-12T00:00:00"/>
    <s v="Lodging"/>
    <s v="Travel Subsistences"/>
    <x v="5"/>
    <n v="10000"/>
    <n v="17.665241552746469"/>
    <s v="9-i54-3"/>
    <n v="9"/>
    <s v="i54"/>
    <s v="LAGA Cameroon"/>
    <x v="1"/>
    <n v="566.08339999999998"/>
  </r>
  <r>
    <d v="2022-09-12T00:00:00"/>
    <s v="Feeding"/>
    <s v="Travel Subsistences"/>
    <x v="5"/>
    <n v="5000"/>
    <n v="8.8326207763732345"/>
    <s v="9-i54-r"/>
    <n v="9"/>
    <s v="i54"/>
    <s v="LAGA Cameroon"/>
    <x v="1"/>
    <n v="566.08339999999998"/>
  </r>
  <r>
    <d v="2022-09-12T00:00:00"/>
    <s v="Local Transport"/>
    <s v="Transport"/>
    <x v="5"/>
    <n v="1850"/>
    <n v="2.8505832139170093"/>
    <s v="9-i54-r"/>
    <n v="9"/>
    <s v="i54"/>
    <s v="LAGA Cameroon"/>
    <x v="3"/>
    <n v="648.99"/>
  </r>
  <r>
    <d v="2022-09-13T00:00:00"/>
    <s v="Lodging"/>
    <s v="Travel Subsistences"/>
    <x v="5"/>
    <n v="10000"/>
    <n v="17.665241552746469"/>
    <s v="9-i54-3"/>
    <n v="9"/>
    <s v="i54"/>
    <s v="LAGA Cameroon"/>
    <x v="1"/>
    <n v="566.08339999999998"/>
  </r>
  <r>
    <d v="2022-09-13T00:00:00"/>
    <s v="Feeding"/>
    <s v="Travel Subsistences"/>
    <x v="5"/>
    <n v="5000"/>
    <n v="8.8326207763732345"/>
    <s v="9-i54-r"/>
    <n v="9"/>
    <s v="i54"/>
    <s v="LAGA Cameroon"/>
    <x v="1"/>
    <n v="566.08339999999998"/>
  </r>
  <r>
    <d v="2022-09-13T00:00:00"/>
    <s v="Local Transport"/>
    <s v="Transport"/>
    <x v="5"/>
    <n v="1700"/>
    <n v="3.0030910639668997"/>
    <s v="9-i54-r"/>
    <n v="9"/>
    <s v="i54"/>
    <s v="LAGA Cameroon"/>
    <x v="1"/>
    <n v="566.08339999999998"/>
  </r>
  <r>
    <d v="2022-09-14T00:00:00"/>
    <s v="Ayos-Yaounde"/>
    <s v="Transport"/>
    <x v="5"/>
    <n v="1500"/>
    <n v="2.6497862329119704"/>
    <s v="9-i54-4"/>
    <n v="9"/>
    <s v="i54"/>
    <s v="LAGA Cameroon"/>
    <x v="1"/>
    <n v="566.08339999999998"/>
  </r>
  <r>
    <d v="2022-09-14T00:00:00"/>
    <s v="Feeding"/>
    <s v="Travel Subsistences"/>
    <x v="5"/>
    <n v="5000"/>
    <n v="8.8326207763732345"/>
    <s v="9-i54-r"/>
    <n v="9"/>
    <s v="i54"/>
    <s v="LAGA Cameroon"/>
    <x v="1"/>
    <n v="566.08339999999998"/>
  </r>
  <r>
    <d v="2022-09-14T00:00:00"/>
    <s v="Local Transport"/>
    <s v="Transport"/>
    <x v="5"/>
    <n v="1750"/>
    <n v="3.0914172717306321"/>
    <s v="9-i54-r"/>
    <n v="9"/>
    <s v="i54"/>
    <s v="LAGA Cameroon"/>
    <x v="1"/>
    <n v="566.08339999999998"/>
  </r>
  <r>
    <d v="2022-09-15T00:00:00"/>
    <s v="Local Transport"/>
    <s v="Transport"/>
    <x v="5"/>
    <n v="1800"/>
    <n v="3.1797434794943644"/>
    <s v="i54-r"/>
    <m/>
    <s v="i54"/>
    <s v="LAGA Cameroon"/>
    <x v="1"/>
    <n v="566.08339999999998"/>
  </r>
  <r>
    <d v="2022-09-16T00:00:00"/>
    <s v="Local Transport"/>
    <s v="Transport"/>
    <x v="5"/>
    <n v="1900"/>
    <n v="3.3563958950218291"/>
    <s v="i54-r"/>
    <s v=" "/>
    <s v="i54"/>
    <s v="LAGA Cameroon"/>
    <x v="1"/>
    <n v="566.08339999999998"/>
  </r>
  <r>
    <d v="2022-09-17T00:00:00"/>
    <s v="Local Transport"/>
    <s v="Transport"/>
    <x v="5"/>
    <n v="1500"/>
    <n v="2.6497862329119704"/>
    <s v="i54-r"/>
    <m/>
    <s v="i54"/>
    <s v="LAGA Cameroon"/>
    <x v="1"/>
    <n v="566.08339999999998"/>
  </r>
  <r>
    <d v="2022-09-18T00:00:00"/>
    <s v="Yaounde-Douala"/>
    <s v="Transport"/>
    <x v="5"/>
    <n v="5000"/>
    <n v="8.8326207763732345"/>
    <s v="12-i54-5"/>
    <n v="12"/>
    <s v="i54"/>
    <s v="LAGA Cameroon"/>
    <x v="1"/>
    <n v="566.08339999999998"/>
  </r>
  <r>
    <d v="2022-09-18T00:00:00"/>
    <s v="Lodging"/>
    <s v="Travel Subsistences"/>
    <x v="5"/>
    <n v="15000"/>
    <n v="26.497862329119702"/>
    <s v="12-i54-6"/>
    <n v="12"/>
    <s v="i54"/>
    <s v="LAGA Cameroon"/>
    <x v="1"/>
    <n v="566.08339999999998"/>
  </r>
  <r>
    <d v="2022-09-18T00:00:00"/>
    <s v="Feeding"/>
    <s v="Travel Subsistences"/>
    <x v="5"/>
    <n v="5000"/>
    <n v="8.8326207763732345"/>
    <s v="12-i54-r"/>
    <n v="12"/>
    <s v="i54"/>
    <s v="LAGA Cameroon"/>
    <x v="1"/>
    <n v="566.08339999999998"/>
  </r>
  <r>
    <d v="2022-09-18T00:00:00"/>
    <s v="Local Transport"/>
    <s v="Transport"/>
    <x v="5"/>
    <n v="1800"/>
    <n v="3.1797434794943644"/>
    <s v="12-i54-r"/>
    <n v="12"/>
    <s v="i54"/>
    <s v="LAGA Cameroon"/>
    <x v="1"/>
    <n v="566.08339999999998"/>
  </r>
  <r>
    <d v="2022-09-19T00:00:00"/>
    <s v="Lodging"/>
    <s v="Travel Subsistences"/>
    <x v="5"/>
    <n v="15000"/>
    <n v="23.445904990596862"/>
    <s v="12-i54-6"/>
    <n v="12"/>
    <s v="i54"/>
    <s v="LAGA Cameroon"/>
    <x v="0"/>
    <n v="639.77057000000002"/>
  </r>
  <r>
    <d v="2022-09-19T00:00:00"/>
    <s v="Feeding"/>
    <s v="Travel Subsistences"/>
    <x v="5"/>
    <n v="5000"/>
    <n v="8.8326207763732345"/>
    <s v="12-i54-r"/>
    <n v="12"/>
    <s v="i54"/>
    <s v="LAGA Cameroon"/>
    <x v="1"/>
    <n v="566.08339999999998"/>
  </r>
  <r>
    <d v="2022-09-19T00:00:00"/>
    <s v="Local Transport"/>
    <s v="Transport"/>
    <x v="5"/>
    <n v="2000"/>
    <n v="3.5330483105492938"/>
    <s v="12-i54-r"/>
    <n v="12"/>
    <s v="i54"/>
    <s v="LAGA Cameroon"/>
    <x v="1"/>
    <n v="566.08339999999998"/>
  </r>
  <r>
    <d v="2022-09-20T00:00:00"/>
    <s v="Lodging"/>
    <s v="Travel Subsistences"/>
    <x v="5"/>
    <n v="15000"/>
    <n v="26.497862329119702"/>
    <s v="12-i54-6"/>
    <n v="12"/>
    <s v="i54"/>
    <s v="LAGA Cameroon"/>
    <x v="1"/>
    <n v="566.08339999999998"/>
  </r>
  <r>
    <d v="2022-09-20T00:00:00"/>
    <s v="Feeding"/>
    <s v="Travel Subsistences"/>
    <x v="5"/>
    <n v="5000"/>
    <n v="8.8326207763732345"/>
    <s v="12-i54-r"/>
    <n v="12"/>
    <s v="i54"/>
    <s v="LAGA Cameroon"/>
    <x v="1"/>
    <n v="566.08339999999998"/>
  </r>
  <r>
    <d v="2022-09-20T00:00:00"/>
    <s v="Local Transport"/>
    <s v="Transport"/>
    <x v="5"/>
    <n v="2000"/>
    <n v="3.5330483105492938"/>
    <s v="12-i54-r"/>
    <n v="12"/>
    <s v="i54"/>
    <s v="LAGA Cameroon"/>
    <x v="1"/>
    <n v="566.08339999999998"/>
  </r>
  <r>
    <d v="2022-09-20T00:00:00"/>
    <s v="Hire taxi for extraction "/>
    <s v="Transport"/>
    <x v="5"/>
    <n v="7500"/>
    <n v="13.248931164559851"/>
    <s v="12-i54-r"/>
    <n v="12"/>
    <s v="i54"/>
    <s v="LAGA Cameroon"/>
    <x v="1"/>
    <n v="566.08339999999998"/>
  </r>
  <r>
    <d v="2022-09-21T00:00:00"/>
    <s v="Lodging"/>
    <s v="Travel Subsistences"/>
    <x v="5"/>
    <n v="15000"/>
    <n v="25.555839509327878"/>
    <s v="12-i54-6"/>
    <n v="12"/>
    <s v="i54"/>
    <s v="LAGA Cameroon"/>
    <x v="2"/>
    <n v="586.95000000000005"/>
  </r>
  <r>
    <d v="2022-09-21T00:00:00"/>
    <s v="Feeding"/>
    <s v="Travel Subsistences"/>
    <x v="5"/>
    <n v="5000"/>
    <n v="8.5186131697759606"/>
    <s v="12-i54-r"/>
    <n v="12"/>
    <s v="i54"/>
    <s v="LAGA Cameroon"/>
    <x v="2"/>
    <n v="586.95000000000005"/>
  </r>
  <r>
    <d v="2022-09-21T00:00:00"/>
    <s v="Local Transport"/>
    <s v="Transport"/>
    <x v="5"/>
    <n v="2000"/>
    <n v="3.4074452679103837"/>
    <s v="12-i54-r"/>
    <n v="12"/>
    <s v="i54"/>
    <s v="LAGA Cameroon"/>
    <x v="2"/>
    <n v="586.95000000000005"/>
  </r>
  <r>
    <d v="2022-09-22T00:00:00"/>
    <s v="Lodging"/>
    <s v="Travel Subsistences"/>
    <x v="5"/>
    <n v="15000"/>
    <n v="26.497862329119702"/>
    <s v="12-i54-6"/>
    <n v="12"/>
    <s v="i54"/>
    <s v="LAGA Cameroon"/>
    <x v="1"/>
    <n v="566.08339999999998"/>
  </r>
  <r>
    <d v="2022-09-22T00:00:00"/>
    <s v="Feeding"/>
    <s v="Travel Subsistences"/>
    <x v="5"/>
    <n v="5000"/>
    <n v="8.5186131697759606"/>
    <s v="12-i54-r"/>
    <n v="12"/>
    <s v="i54"/>
    <s v="LAGA Cameroon"/>
    <x v="2"/>
    <n v="586.95000000000005"/>
  </r>
  <r>
    <d v="2022-09-22T00:00:00"/>
    <s v="Local Transport"/>
    <s v="Transport"/>
    <x v="5"/>
    <n v="2000"/>
    <n v="3.5330483105492938"/>
    <s v="12-i54-r"/>
    <n v="12"/>
    <s v="i54"/>
    <s v="LAGA Cameroon"/>
    <x v="1"/>
    <n v="566.08339999999998"/>
  </r>
  <r>
    <d v="2022-09-23T00:00:00"/>
    <s v="Douala-Yaounde"/>
    <s v="Transport"/>
    <x v="5"/>
    <n v="5000"/>
    <n v="8.8326207763732345"/>
    <s v="12-i54-7"/>
    <n v="12"/>
    <s v="i54"/>
    <s v="LAGA Cameroon"/>
    <x v="1"/>
    <n v="566.08339999999998"/>
  </r>
  <r>
    <d v="2022-09-23T00:00:00"/>
    <s v="Feeding"/>
    <s v="Travel Subsistences"/>
    <x v="5"/>
    <n v="5000"/>
    <n v="8.8326207763732345"/>
    <s v="12-i54-r"/>
    <n v="12"/>
    <s v="i54"/>
    <s v="LAGA Cameroon"/>
    <x v="1"/>
    <n v="566.08339999999998"/>
  </r>
  <r>
    <d v="2022-09-23T00:00:00"/>
    <s v="Local Transport"/>
    <s v="Transport"/>
    <x v="5"/>
    <n v="1800"/>
    <n v="3.0667007411193454"/>
    <s v="i54-r"/>
    <m/>
    <s v="i54"/>
    <s v="LAGA Cameroon"/>
    <x v="2"/>
    <n v="586.95000000000005"/>
  </r>
  <r>
    <d v="2022-09-23T00:00:00"/>
    <s v="Bonus Operation "/>
    <s v="Bonus"/>
    <x v="1"/>
    <n v="50000"/>
    <n v="88.326207763732342"/>
    <s v="i54-r"/>
    <m/>
    <s v="i54"/>
    <s v="LAGA Cameroon"/>
    <x v="1"/>
    <n v="566.08339999999998"/>
  </r>
  <r>
    <d v="2022-09-23T00:00:00"/>
    <s v="Bonus Operation "/>
    <s v="Bonus"/>
    <x v="1"/>
    <n v="50000"/>
    <n v="88.326207763732342"/>
    <s v="i54-r"/>
    <m/>
    <s v="i54"/>
    <s v="LAGA Cameroon"/>
    <x v="1"/>
    <n v="566.08339999999998"/>
  </r>
  <r>
    <d v="2022-09-26T00:00:00"/>
    <s v="Local Transport"/>
    <s v="Transport"/>
    <x v="5"/>
    <n v="2250"/>
    <n v="3.9746793493679555"/>
    <s v="i54-r"/>
    <m/>
    <s v="i54"/>
    <s v="LAGA Cameroon"/>
    <x v="1"/>
    <n v="566.08339999999998"/>
  </r>
  <r>
    <d v="2022-09-27T00:00:00"/>
    <s v="Local Transport"/>
    <s v="Transport"/>
    <x v="5"/>
    <n v="1800"/>
    <n v="3.1797434794943644"/>
    <s v="i54-r"/>
    <m/>
    <s v="i54"/>
    <s v="LAGA Cameroon"/>
    <x v="1"/>
    <n v="566.08339999999998"/>
  </r>
  <r>
    <d v="2022-09-27T00:00:00"/>
    <s v="Building od wooden cage"/>
    <s v="Equipment"/>
    <x v="1"/>
    <n v="15000"/>
    <n v="26.497862329119702"/>
    <s v="19-i54-8"/>
    <n v="19"/>
    <s v="i54"/>
    <s v="LAGA Cameroon"/>
    <x v="1"/>
    <n v="566.08339999999998"/>
  </r>
  <r>
    <d v="2022-09-27T00:00:00"/>
    <s v="Hire taxi for extraction "/>
    <s v="Transport"/>
    <x v="1"/>
    <n v="5000"/>
    <n v="8.8326207763732345"/>
    <s v="19-i54-r"/>
    <n v="19"/>
    <s v="i54"/>
    <s v="LAGA Cameroon"/>
    <x v="1"/>
    <n v="566.08339999999998"/>
  </r>
  <r>
    <d v="2022-09-28T00:00:00"/>
    <s v="Local Transport"/>
    <s v="Transport"/>
    <x v="5"/>
    <n v="1600"/>
    <n v="2.826438648439435"/>
    <s v="19-i54-r"/>
    <n v="19"/>
    <s v="i54"/>
    <s v="LAGA Cameroon"/>
    <x v="1"/>
    <n v="566.08339999999998"/>
  </r>
  <r>
    <d v="2022-09-29T00:00:00"/>
    <s v="Yaounde-Bertoua"/>
    <s v="Transport"/>
    <x v="5"/>
    <n v="4000"/>
    <n v="7.0660966210985876"/>
    <s v="i54-9"/>
    <m/>
    <s v="i54"/>
    <s v="LAGA Cameroon"/>
    <x v="1"/>
    <n v="566.08339999999998"/>
  </r>
  <r>
    <d v="2022-09-29T00:00:00"/>
    <s v="Lodging"/>
    <s v="Travel Subsistences"/>
    <x v="5"/>
    <n v="10000"/>
    <n v="15.630603327064575"/>
    <s v="i54-10"/>
    <m/>
    <s v="i54"/>
    <s v="LAGA Cameroon"/>
    <x v="0"/>
    <n v="639.77057000000002"/>
  </r>
  <r>
    <d v="2022-09-29T00:00:00"/>
    <s v="Feeding"/>
    <s v="Travel Subsistences"/>
    <x v="5"/>
    <n v="5000"/>
    <n v="8.8326207763732345"/>
    <s v="i54-r"/>
    <m/>
    <s v="i54"/>
    <s v="LAGA Cameroon"/>
    <x v="1"/>
    <n v="566.08339999999998"/>
  </r>
  <r>
    <d v="2022-09-29T00:00:00"/>
    <s v="Local Transport"/>
    <s v="Transport"/>
    <x v="5"/>
    <n v="1850"/>
    <n v="3.2680696872580968"/>
    <s v="i54-r"/>
    <m/>
    <s v="i54"/>
    <s v="LAGA Cameroon"/>
    <x v="1"/>
    <n v="566.08339999999998"/>
  </r>
  <r>
    <d v="2022-09-30T00:00:00"/>
    <s v="Bertoua-Yaounde"/>
    <s v="Transport"/>
    <x v="5"/>
    <n v="4000"/>
    <n v="7.0660966210985876"/>
    <s v="i54-11"/>
    <m/>
    <s v="i54"/>
    <s v="LAGA Cameroon"/>
    <x v="1"/>
    <n v="566.08339999999998"/>
  </r>
  <r>
    <d v="2022-09-30T00:00:00"/>
    <s v="Feeding"/>
    <s v="Travel Subsistences"/>
    <x v="5"/>
    <n v="5000"/>
    <n v="8.8326207763732345"/>
    <s v="i54-r"/>
    <m/>
    <s v="i54"/>
    <s v="LAGA Cameroon"/>
    <x v="1"/>
    <n v="566.08339999999998"/>
  </r>
  <r>
    <d v="2022-09-30T00:00:00"/>
    <s v="Local Transport"/>
    <s v="Transport"/>
    <x v="5"/>
    <n v="2000"/>
    <n v="3.5330483105492938"/>
    <s v="i54-r"/>
    <m/>
    <s v="i54"/>
    <s v="LAGA Cameroon"/>
    <x v="1"/>
    <n v="566.08339999999998"/>
  </r>
  <r>
    <d v="2022-09-30T00:00:00"/>
    <s v="Drink with informant"/>
    <s v="Trust Building"/>
    <x v="5"/>
    <n v="5000"/>
    <n v="8.8326207763732345"/>
    <s v="i54-r"/>
    <m/>
    <s v="i54"/>
    <s v="LAGA Cameroon"/>
    <x v="1"/>
    <n v="566.08339999999998"/>
  </r>
  <r>
    <d v="2022-09-30T00:00:00"/>
    <s v="Bonus Operation "/>
    <s v="Bonus"/>
    <x v="1"/>
    <n v="50000"/>
    <n v="88.326207763732342"/>
    <s v="i54-r"/>
    <m/>
    <s v="i54"/>
    <s v="LAGA Cameroon"/>
    <x v="1"/>
    <n v="566.08339999999998"/>
  </r>
  <r>
    <d v="2022-09-01T00:00:00"/>
    <s v="Local transport"/>
    <s v="Transport"/>
    <x v="5"/>
    <n v="1900"/>
    <n v="3.3563958950218291"/>
    <s v="i69-r"/>
    <m/>
    <s v="i69"/>
    <s v="LAGA Cameroon"/>
    <x v="1"/>
    <n v="566.08339999999998"/>
  </r>
  <r>
    <d v="2022-09-01T00:00:00"/>
    <s v="TB Yaounde"/>
    <s v="Trust Building"/>
    <x v="1"/>
    <n v="15000"/>
    <n v="26.497862329119702"/>
    <s v="i69-r"/>
    <n v="1"/>
    <s v="i69"/>
    <s v="LAGA Cameroon"/>
    <x v="1"/>
    <n v="566.08339999999998"/>
  </r>
  <r>
    <d v="2022-09-02T00:00:00"/>
    <s v="Local transport"/>
    <s v="Transport"/>
    <x v="5"/>
    <n v="1900"/>
    <n v="3.3563958950218291"/>
    <s v="1-i69-r"/>
    <n v="1"/>
    <s v="i69"/>
    <s v="LAGA Cameroon"/>
    <x v="1"/>
    <n v="566.08339999999998"/>
  </r>
  <r>
    <d v="2022-09-01T00:00:00"/>
    <s v="Lodging Appartment"/>
    <s v="Travel Subsistences"/>
    <x v="5"/>
    <n v="40000"/>
    <n v="70.660966210985876"/>
    <s v="1-i69-1"/>
    <n v="1"/>
    <s v="i69"/>
    <s v="LAGA Cameroon"/>
    <x v="1"/>
    <n v="566.08339999999998"/>
  </r>
  <r>
    <d v="2022-09-02T00:00:00"/>
    <s v="Lodging Appartment"/>
    <s v="Travel Subsistences"/>
    <x v="5"/>
    <n v="40000"/>
    <n v="70.660966210985876"/>
    <s v="1-i69-1"/>
    <n v="1"/>
    <s v="i69"/>
    <s v="LAGA Cameroon"/>
    <x v="1"/>
    <n v="566.08339999999998"/>
  </r>
  <r>
    <d v="2022-09-02T00:00:00"/>
    <s v="Drink with Informant"/>
    <s v="Trust Building"/>
    <x v="5"/>
    <n v="10000"/>
    <n v="17.665241552746469"/>
    <s v="1-i69-r"/>
    <n v="1"/>
    <s v="i69"/>
    <s v="LAGA Cameroon"/>
    <x v="1"/>
    <n v="566.08339999999998"/>
  </r>
  <r>
    <d v="2022-09-02T00:00:00"/>
    <s v="Feeding"/>
    <s v="Travel Subsistences"/>
    <x v="5"/>
    <n v="5000"/>
    <n v="8.8326207763732345"/>
    <s v="1-i69-r"/>
    <n v="1"/>
    <s v="i69"/>
    <s v="LAGA Cameroon"/>
    <x v="1"/>
    <n v="566.08339999999998"/>
  </r>
  <r>
    <d v="2022-09-03T00:00:00"/>
    <s v="Local transport"/>
    <s v="Transport"/>
    <x v="5"/>
    <n v="3550"/>
    <n v="6.2711607512249961"/>
    <s v="1-i69-r"/>
    <n v="1"/>
    <s v="i69"/>
    <s v="LAGA Cameroon"/>
    <x v="1"/>
    <n v="566.08339999999998"/>
  </r>
  <r>
    <d v="2022-09-05T00:00:00"/>
    <s v="Yaounde OP bonus"/>
    <s v="Personnel"/>
    <x v="5"/>
    <n v="120000"/>
    <n v="211.98289863295761"/>
    <s v="i69-r"/>
    <m/>
    <s v="i69"/>
    <s v="LAGA Cameroon"/>
    <x v="1"/>
    <n v="566.08339999999998"/>
  </r>
  <r>
    <d v="2022-09-05T00:00:00"/>
    <s v="Local transport"/>
    <s v="Transport"/>
    <x v="5"/>
    <n v="1900"/>
    <n v="3.3563958950218291"/>
    <s v="i69-r"/>
    <m/>
    <s v="i69"/>
    <s v="LAGA Cameroon"/>
    <x v="1"/>
    <n v="566.08339999999998"/>
  </r>
  <r>
    <d v="2022-09-06T00:00:00"/>
    <s v="Local transport"/>
    <s v="Transport"/>
    <x v="5"/>
    <n v="1900"/>
    <n v="3.3563958950218291"/>
    <s v="i69-r"/>
    <m/>
    <s v="i69"/>
    <s v="LAGA Cameroon"/>
    <x v="1"/>
    <n v="566.08339999999998"/>
  </r>
  <r>
    <d v="2022-09-07T00:00:00"/>
    <s v="Local transport"/>
    <s v="Transport"/>
    <x v="5"/>
    <n v="1900"/>
    <n v="3.3563958950218291"/>
    <s v="i69-r"/>
    <m/>
    <s v="i69"/>
    <s v="LAGA Cameroon"/>
    <x v="1"/>
    <n v="566.08339999999998"/>
  </r>
  <r>
    <d v="2022-09-08T00:00:00"/>
    <s v="Local transport"/>
    <s v="Transport"/>
    <x v="5"/>
    <n v="5000"/>
    <n v="8.8326207763732345"/>
    <s v="i69-r"/>
    <m/>
    <s v="i69"/>
    <s v="LAGA Cameroon"/>
    <x v="1"/>
    <n v="566.08339999999998"/>
  </r>
  <r>
    <d v="2022-09-09T00:00:00"/>
    <s v="Yaounde-Douala"/>
    <s v="Transport"/>
    <x v="5"/>
    <n v="3500"/>
    <n v="6.1828345434612642"/>
    <s v="8-i69-2"/>
    <n v="8"/>
    <s v="i69"/>
    <s v="LAGA Cameroon"/>
    <x v="1"/>
    <n v="566.08339999999998"/>
  </r>
  <r>
    <d v="2022-09-09T00:00:00"/>
    <s v="Local transport"/>
    <s v="Transport"/>
    <x v="5"/>
    <n v="2000"/>
    <n v="3.5330483105492938"/>
    <s v="8-i69-r"/>
    <n v="8"/>
    <s v="i69"/>
    <s v="LAGA Cameroon"/>
    <x v="1"/>
    <n v="566.08339999999998"/>
  </r>
  <r>
    <d v="2022-09-10T00:00:00"/>
    <s v="Local transport"/>
    <s v="Transport"/>
    <x v="5"/>
    <n v="2000"/>
    <n v="3.5330483105492938"/>
    <s v="8-i69-r"/>
    <n v="8"/>
    <s v="i69"/>
    <s v="LAGA Cameroon"/>
    <x v="4"/>
    <n v="566.08339999999998"/>
  </r>
  <r>
    <d v="2022-09-10T00:00:00"/>
    <s v="Feeding"/>
    <s v="Travel Subsistences"/>
    <x v="5"/>
    <n v="5000"/>
    <n v="8.8326207763732345"/>
    <s v="8-i69-r"/>
    <n v="8"/>
    <s v="i69"/>
    <s v="LAGA Cameroon"/>
    <x v="1"/>
    <n v="566.08339999999998"/>
  </r>
  <r>
    <d v="2022-09-11T00:00:00"/>
    <s v="Local transport"/>
    <s v="Transport"/>
    <x v="5"/>
    <n v="2000"/>
    <n v="3.5330483105492938"/>
    <s v="8-i69-r"/>
    <n v="8"/>
    <s v="i69"/>
    <s v="LAGA Cameroon"/>
    <x v="1"/>
    <n v="566.08339999999998"/>
  </r>
  <r>
    <d v="2022-09-11T00:00:00"/>
    <s v="Feeding"/>
    <s v="Travel Subsistences"/>
    <x v="5"/>
    <n v="5000"/>
    <n v="8.5186131697759606"/>
    <s v="8-i69-r"/>
    <n v="8"/>
    <s v="i69"/>
    <s v="LAGA Cameroon"/>
    <x v="2"/>
    <n v="586.95000000000005"/>
  </r>
  <r>
    <d v="2022-09-12T00:00:00"/>
    <s v="Local transport"/>
    <s v="Transport"/>
    <x v="5"/>
    <n v="2000"/>
    <n v="3.5330483105492938"/>
    <s v="i69-r"/>
    <m/>
    <s v="i69"/>
    <s v="LAGA Cameroon"/>
    <x v="1"/>
    <n v="566.08339999999998"/>
  </r>
  <r>
    <d v="2022-09-13T00:00:00"/>
    <s v="Yaounde-Eseka"/>
    <s v="Transport"/>
    <x v="5"/>
    <n v="1500"/>
    <n v="2.6497862329119704"/>
    <s v="10-i69-5"/>
    <n v="10"/>
    <s v="i69"/>
    <s v="LAGA Cameroon"/>
    <x v="1"/>
    <n v="566.08339999999998"/>
  </r>
  <r>
    <d v="2022-09-13T00:00:00"/>
    <s v="Eseka-Makak"/>
    <s v="Transport"/>
    <x v="5"/>
    <n v="3000"/>
    <n v="5.2995724658239407"/>
    <s v="10-i69-r"/>
    <n v="10"/>
    <s v="i69"/>
    <s v="LAGA Cameroon"/>
    <x v="1"/>
    <n v="566.08339999999998"/>
  </r>
  <r>
    <d v="2022-09-13T00:00:00"/>
    <s v="Makak-Eseka"/>
    <s v="Transport"/>
    <x v="5"/>
    <n v="3000"/>
    <n v="5.2995724658239407"/>
    <s v="10-i69-r"/>
    <n v="10"/>
    <s v="i69"/>
    <s v="LAGA Cameroon"/>
    <x v="1"/>
    <n v="566.08339999999998"/>
  </r>
  <r>
    <d v="2022-09-13T00:00:00"/>
    <s v="Local transport"/>
    <s v="Transport"/>
    <x v="5"/>
    <n v="1000"/>
    <n v="1.7665241552746469"/>
    <s v="10-i69-r"/>
    <n v="10"/>
    <s v="i69"/>
    <s v="LAGA Cameroon"/>
    <x v="1"/>
    <n v="566.08339999999998"/>
  </r>
  <r>
    <d v="2022-09-13T00:00:00"/>
    <s v="Feeding"/>
    <s v="Travel Subsistences"/>
    <x v="5"/>
    <n v="5000"/>
    <n v="8.8326207763732345"/>
    <s v="10-i69-r"/>
    <n v="10"/>
    <s v="i69"/>
    <s v="LAGA Cameroon"/>
    <x v="1"/>
    <n v="566.08339999999998"/>
  </r>
  <r>
    <d v="2022-09-13T00:00:00"/>
    <s v="Lodging"/>
    <s v="Travel Subsistences"/>
    <x v="5"/>
    <n v="8000"/>
    <n v="12.504482661651661"/>
    <s v="10-i69-6"/>
    <n v="10"/>
    <s v="i69"/>
    <s v="LAGA Cameroon"/>
    <x v="0"/>
    <n v="639.77057000000002"/>
  </r>
  <r>
    <d v="2022-09-14T00:00:00"/>
    <s v="Eseka-Makak"/>
    <s v="Transport"/>
    <x v="5"/>
    <n v="3000"/>
    <n v="4.6891809981193724"/>
    <s v="10-i69-r"/>
    <n v="10"/>
    <s v="i69"/>
    <s v="LAGA Cameroon"/>
    <x v="0"/>
    <n v="639.77057000000002"/>
  </r>
  <r>
    <d v="2022-09-14T00:00:00"/>
    <s v="Makak-Eseka"/>
    <s v="Transport"/>
    <x v="5"/>
    <n v="3000"/>
    <n v="4.6891809981193724"/>
    <s v="10-i69-r"/>
    <n v="10"/>
    <s v="i69"/>
    <s v="LAGA Cameroon"/>
    <x v="0"/>
    <n v="639.77057000000002"/>
  </r>
  <r>
    <d v="2022-09-14T00:00:00"/>
    <s v="Local transport"/>
    <s v="Transport"/>
    <x v="5"/>
    <n v="1000"/>
    <n v="1.7665241552746469"/>
    <s v="10-i69-r"/>
    <n v="10"/>
    <s v="i69"/>
    <s v="LAGA Cameroon"/>
    <x v="1"/>
    <n v="566.08339999999998"/>
  </r>
  <r>
    <d v="2022-09-14T00:00:00"/>
    <s v="Feeding"/>
    <s v="Travel Subsistences"/>
    <x v="5"/>
    <n v="5000"/>
    <n v="8.8326207763732345"/>
    <s v="10-i69-r"/>
    <n v="10"/>
    <s v="i69"/>
    <s v="LAGA Cameroon"/>
    <x v="4"/>
    <n v="566.08339999999998"/>
  </r>
  <r>
    <d v="2022-09-14T00:00:00"/>
    <s v="Drink with Informant"/>
    <s v="Trust Building"/>
    <x v="5"/>
    <n v="2900"/>
    <n v="4.9407956384700569"/>
    <s v="10-i69-r"/>
    <n v="10"/>
    <s v="i69"/>
    <s v="LAGA Cameroon"/>
    <x v="2"/>
    <n v="586.95000000000005"/>
  </r>
  <r>
    <d v="2022-09-14T00:00:00"/>
    <s v="Lodging"/>
    <s v="Travel Subsistences"/>
    <x v="5"/>
    <n v="8000"/>
    <n v="14.132193242197175"/>
    <s v="10-i69-6"/>
    <n v="10"/>
    <s v="i69"/>
    <s v="LAGA Cameroon"/>
    <x v="1"/>
    <n v="566.08339999999998"/>
  </r>
  <r>
    <d v="2022-09-15T00:00:00"/>
    <s v="Eseka-Yaounde"/>
    <s v="Transport"/>
    <x v="5"/>
    <n v="2000"/>
    <n v="3.5330483105492938"/>
    <s v="10-i69-7"/>
    <n v="10"/>
    <s v="i69"/>
    <s v="LAGA Cameroon"/>
    <x v="1"/>
    <n v="566.08339999999998"/>
  </r>
  <r>
    <d v="2022-09-15T00:00:00"/>
    <s v="Local transport"/>
    <s v="Transport"/>
    <x v="5"/>
    <n v="1000"/>
    <n v="1.7665241552746469"/>
    <s v="10-i69-r"/>
    <n v="10"/>
    <s v="i69"/>
    <s v="LAGA Cameroon"/>
    <x v="1"/>
    <n v="566.08339999999998"/>
  </r>
  <r>
    <d v="2022-09-15T00:00:00"/>
    <s v="Feeding"/>
    <s v="Travel Subsistences"/>
    <x v="5"/>
    <n v="5000"/>
    <n v="8.8326207763732345"/>
    <s v="10-i69-r"/>
    <n v="10"/>
    <s v="i69"/>
    <s v="LAGA Cameroon"/>
    <x v="1"/>
    <n v="566.08339999999998"/>
  </r>
  <r>
    <d v="2022-09-16T00:00:00"/>
    <s v="Local transport"/>
    <s v="Transport"/>
    <x v="5"/>
    <n v="1800"/>
    <n v="3.1797434794943644"/>
    <s v="i69-r"/>
    <m/>
    <s v="i69"/>
    <s v="LAGA Cameroon"/>
    <x v="1"/>
    <n v="566.08339999999998"/>
  </r>
  <r>
    <d v="2022-09-17T00:00:00"/>
    <s v="Local transport"/>
    <s v="Transport"/>
    <x v="5"/>
    <n v="1900"/>
    <n v="3.3563958950218291"/>
    <s v="i69-r"/>
    <m/>
    <s v="i69"/>
    <s v="LAGA Cameroon"/>
    <x v="1"/>
    <n v="566.08339999999998"/>
  </r>
  <r>
    <d v="2022-09-19T00:00:00"/>
    <s v="Local transport"/>
    <s v="Transport"/>
    <x v="5"/>
    <n v="1900"/>
    <n v="3.3563958950218291"/>
    <s v="i69-r"/>
    <m/>
    <s v="i69"/>
    <s v="LAGA Cameroon"/>
    <x v="1"/>
    <n v="566.08339999999998"/>
  </r>
  <r>
    <d v="2022-09-20T00:00:00"/>
    <s v="Local transport"/>
    <s v="Transport"/>
    <x v="5"/>
    <n v="1900"/>
    <n v="3.3563958950218291"/>
    <s v="i69-r"/>
    <m/>
    <s v="i69"/>
    <s v="LAGA Cameroon"/>
    <x v="1"/>
    <n v="566.08339999999998"/>
  </r>
  <r>
    <d v="2022-09-21T00:00:00"/>
    <s v="Yaounde-Bafia"/>
    <s v="Transport"/>
    <x v="5"/>
    <n v="1000"/>
    <n v="1.7665241552746469"/>
    <s v="14-i69-8"/>
    <n v="14"/>
    <s v="i69"/>
    <s v="LAGA Cameroon"/>
    <x v="1"/>
    <n v="566.08339999999998"/>
  </r>
  <r>
    <d v="2022-09-21T00:00:00"/>
    <s v="Local transport"/>
    <s v="Transport"/>
    <x v="5"/>
    <n v="2000"/>
    <n v="3.5330483105492938"/>
    <s v="14-i69-r"/>
    <n v="14"/>
    <s v="i69"/>
    <s v="LAGA Cameroon"/>
    <x v="1"/>
    <n v="566.08339999999998"/>
  </r>
  <r>
    <d v="2022-09-21T00:00:00"/>
    <s v="Feeding"/>
    <s v="Travel Subsistences"/>
    <x v="5"/>
    <n v="5000"/>
    <n v="8.8326207763732345"/>
    <s v="14-i69-r"/>
    <n v="14"/>
    <s v="i69"/>
    <s v="LAGA Cameroon"/>
    <x v="1"/>
    <n v="566.08339999999998"/>
  </r>
  <r>
    <d v="2022-09-21T00:00:00"/>
    <s v="lodging"/>
    <s v="Travel Subsistences"/>
    <x v="5"/>
    <n v="8000"/>
    <n v="14.132193242197175"/>
    <s v="14-i69-9"/>
    <n v="14"/>
    <s v="i69"/>
    <s v="LAGA Cameroon"/>
    <x v="1"/>
    <n v="566.08339999999998"/>
  </r>
  <r>
    <d v="2022-09-22T00:00:00"/>
    <s v="Bafia-Traversee"/>
    <s v="Transport"/>
    <x v="5"/>
    <n v="2000"/>
    <n v="3.5330483105492938"/>
    <s v="14-i69-r"/>
    <n v="14"/>
    <s v="i69"/>
    <s v="LAGA Cameroon"/>
    <x v="1"/>
    <n v="566.08339999999998"/>
  </r>
  <r>
    <d v="2022-09-22T00:00:00"/>
    <s v="Traversee-Ngoro"/>
    <s v="Transport"/>
    <x v="5"/>
    <n v="3000"/>
    <n v="5.2995724658239407"/>
    <s v="14-i69-r"/>
    <n v="14"/>
    <s v="i69"/>
    <s v="LAGA Cameroon"/>
    <x v="1"/>
    <n v="566.08339999999998"/>
  </r>
  <r>
    <d v="2022-09-22T00:00:00"/>
    <s v="Ngoro-Traversee"/>
    <s v="Transport"/>
    <x v="5"/>
    <n v="3000"/>
    <n v="5.111167901865576"/>
    <s v="14-i69-r"/>
    <n v="14"/>
    <s v="i69"/>
    <s v="LAGA Cameroon"/>
    <x v="2"/>
    <n v="586.95000000000005"/>
  </r>
  <r>
    <d v="2022-09-22T00:00:00"/>
    <s v="Traversee-Bafia"/>
    <s v="Transport"/>
    <x v="5"/>
    <n v="2000"/>
    <n v="3.5330483105492938"/>
    <s v="14-i69-r"/>
    <n v="14"/>
    <s v="i69"/>
    <s v="LAGA Cameroon"/>
    <x v="1"/>
    <n v="566.08339999999998"/>
  </r>
  <r>
    <d v="2022-09-22T00:00:00"/>
    <s v="Local transport"/>
    <s v="Transport"/>
    <x v="5"/>
    <n v="1800"/>
    <n v="2.8135085988716235"/>
    <s v="14-i69-r"/>
    <n v="14"/>
    <s v="i69"/>
    <s v="LAGA Cameroon"/>
    <x v="0"/>
    <n v="639.77057000000002"/>
  </r>
  <r>
    <d v="2022-09-22T00:00:00"/>
    <s v="Feeding"/>
    <s v="Travel Subsistences"/>
    <x v="5"/>
    <n v="5000"/>
    <n v="8.8326207763732345"/>
    <s v="14-i69-r"/>
    <n v="14"/>
    <s v="i69"/>
    <s v="LAGA Cameroon"/>
    <x v="1"/>
    <n v="566.08339999999998"/>
  </r>
  <r>
    <d v="2022-09-22T00:00:00"/>
    <s v="Drink with Informant"/>
    <s v="Trust Building"/>
    <x v="5"/>
    <n v="2700"/>
    <n v="4.7696152192415466"/>
    <s v="14-i69r"/>
    <n v="14"/>
    <s v="i69"/>
    <s v="LAGA Cameroon"/>
    <x v="1"/>
    <n v="566.08339999999998"/>
  </r>
  <r>
    <d v="2022-09-22T00:00:00"/>
    <s v="lodging"/>
    <s v="Travel Subsistences"/>
    <x v="5"/>
    <n v="8000"/>
    <n v="13.629781071641535"/>
    <s v="14-i69-9"/>
    <n v="14"/>
    <s v="i69"/>
    <s v="LAGA Cameroon"/>
    <x v="2"/>
    <n v="586.95000000000005"/>
  </r>
  <r>
    <d v="2022-09-23T00:00:00"/>
    <s v="Bafia-Yaounde"/>
    <s v="Transport"/>
    <x v="5"/>
    <n v="2000"/>
    <n v="3.5330483105492938"/>
    <s v="14-i69-10"/>
    <n v="14"/>
    <s v="i69"/>
    <s v="LAGA Cameroon"/>
    <x v="1"/>
    <n v="566.08339999999998"/>
  </r>
  <r>
    <d v="2022-09-23T00:00:00"/>
    <s v="Local transport"/>
    <s v="Transport"/>
    <x v="5"/>
    <n v="1000"/>
    <n v="1.7665241552746469"/>
    <s v="14-i69-r"/>
    <n v="14"/>
    <s v="i69"/>
    <s v="LAGA Cameroon"/>
    <x v="1"/>
    <n v="566.08339999999998"/>
  </r>
  <r>
    <d v="2022-09-23T00:00:00"/>
    <s v="Feeding"/>
    <s v="Travel Subsistences"/>
    <x v="5"/>
    <n v="5000"/>
    <n v="8.8326207763732345"/>
    <s v="14-i69"/>
    <n v="14"/>
    <s v="i69"/>
    <s v="LAGA Cameroon"/>
    <x v="1"/>
    <n v="566.08339999999998"/>
  </r>
  <r>
    <d v="2022-09-26T00:00:00"/>
    <s v="Local transport"/>
    <s v="Transport"/>
    <x v="5"/>
    <n v="1900"/>
    <n v="3.3563958950218291"/>
    <s v="i69-r"/>
    <m/>
    <s v="i69"/>
    <s v="LAGA Cameroon"/>
    <x v="1"/>
    <n v="566.08339999999998"/>
  </r>
  <r>
    <d v="2022-09-27T00:00:00"/>
    <s v="Local transport"/>
    <s v="Transport"/>
    <x v="5"/>
    <n v="1900"/>
    <n v="3.3563958950218291"/>
    <s v="i69-r"/>
    <m/>
    <s v="i69"/>
    <s v="LAGA Cameroon"/>
    <x v="1"/>
    <n v="566.08339999999998"/>
  </r>
  <r>
    <d v="2022-09-28T00:00:00"/>
    <s v="Yaounde-Ayos"/>
    <s v="Transport"/>
    <x v="5"/>
    <n v="1500"/>
    <n v="2.6497862329119704"/>
    <s v="20-i69-11"/>
    <n v="20"/>
    <s v="i69"/>
    <s v="LAGA Cameroon"/>
    <x v="1"/>
    <n v="566.08339999999998"/>
  </r>
  <r>
    <d v="2022-09-28T00:00:00"/>
    <s v="Ayos-Mbama"/>
    <s v="Transport"/>
    <x v="5"/>
    <n v="500"/>
    <n v="0.88326207763732345"/>
    <s v="20-i69-r"/>
    <n v="20"/>
    <s v="i69"/>
    <s v="LAGA Cameroon"/>
    <x v="1"/>
    <n v="566.08339999999998"/>
  </r>
  <r>
    <d v="2022-09-28T00:00:00"/>
    <s v="Mbama-Messamena"/>
    <s v="Transport"/>
    <x v="5"/>
    <n v="1500"/>
    <n v="2.6497862329119704"/>
    <s v="20-i69-r"/>
    <n v="20"/>
    <s v="i69"/>
    <s v="LAGA Cameroon"/>
    <x v="1"/>
    <n v="566.08339999999998"/>
  </r>
  <r>
    <d v="2022-09-28T00:00:00"/>
    <s v="Local transport"/>
    <s v="Transport"/>
    <x v="5"/>
    <n v="2000"/>
    <n v="3.5330483105492938"/>
    <s v="20-i69-r"/>
    <n v="20"/>
    <s v="i69"/>
    <s v="LAGA Cameroon"/>
    <x v="1"/>
    <n v="566.08339999999998"/>
  </r>
  <r>
    <d v="2022-09-28T00:00:00"/>
    <s v="Feeding"/>
    <s v="Travel Subsistences"/>
    <x v="5"/>
    <n v="5000"/>
    <n v="8.8326207763732345"/>
    <s v="20-i69-r"/>
    <n v="20"/>
    <s v="i69"/>
    <s v="LAGA Cameroon"/>
    <x v="1"/>
    <n v="566.08339999999998"/>
  </r>
  <r>
    <d v="2022-09-28T00:00:00"/>
    <s v="lodging"/>
    <s v="Travel Subsistences"/>
    <x v="5"/>
    <n v="8000"/>
    <n v="13.629781071641535"/>
    <s v="20-i69-12"/>
    <n v="20"/>
    <s v="i69"/>
    <s v="LAGA Cameroon"/>
    <x v="2"/>
    <n v="586.95000000000005"/>
  </r>
  <r>
    <d v="2022-09-29T00:00:00"/>
    <s v="Messamena-Dimpam"/>
    <s v="Transport"/>
    <x v="5"/>
    <n v="3500"/>
    <n v="5.9630292188431717"/>
    <s v="20-i69-r"/>
    <n v="20"/>
    <s v="i69"/>
    <s v="LAGA Cameroon"/>
    <x v="2"/>
    <n v="586.95000000000005"/>
  </r>
</pivotCacheRecords>
</file>

<file path=xl/pivotCache/pivotCacheRecords2.xml><?xml version="1.0" encoding="utf-8"?>
<pivotCacheRecords xmlns="http://schemas.openxmlformats.org/spreadsheetml/2006/main" xmlns:r="http://schemas.openxmlformats.org/officeDocument/2006/relationships" count="752">
  <r>
    <n v="1800"/>
    <n v="2.8135085988716235"/>
    <s v="aim-r"/>
    <m/>
    <x v="0"/>
  </r>
  <r>
    <n v="1800"/>
    <n v="3.1797434794943644"/>
    <s v="aim-r"/>
    <m/>
    <x v="0"/>
  </r>
  <r>
    <n v="2450"/>
    <n v="4.3279841804228845"/>
    <s v="aim-r"/>
    <m/>
    <x v="0"/>
  </r>
  <r>
    <n v="2000"/>
    <n v="3.5330483105492938"/>
    <s v="aim-r"/>
    <m/>
    <x v="0"/>
  </r>
  <r>
    <n v="2000"/>
    <n v="3.5330483105492938"/>
    <s v="aim-r"/>
    <m/>
    <x v="0"/>
  </r>
  <r>
    <n v="1900"/>
    <n v="3.3563958950218291"/>
    <s v="aim-r"/>
    <m/>
    <x v="0"/>
  </r>
  <r>
    <n v="2000"/>
    <n v="3.5330483105492938"/>
    <s v="aim-r"/>
    <m/>
    <x v="0"/>
  </r>
  <r>
    <n v="50000"/>
    <n v="78.153016635322871"/>
    <s v="aim-r"/>
    <m/>
    <x v="0"/>
  </r>
  <r>
    <n v="20000"/>
    <n v="35.330483105492938"/>
    <s v="aim-1"/>
    <m/>
    <x v="0"/>
  </r>
  <r>
    <n v="2400"/>
    <n v="4.2396579726591526"/>
    <s v="aim-2"/>
    <m/>
    <x v="0"/>
  </r>
  <r>
    <n v="3000"/>
    <n v="5.111167901865576"/>
    <s v="aim-2"/>
    <m/>
    <x v="0"/>
  </r>
  <r>
    <n v="2500"/>
    <n v="4.2593065848879803"/>
    <s v="aim-2"/>
    <m/>
    <x v="0"/>
  </r>
  <r>
    <n v="1800"/>
    <n v="3.0667007411193454"/>
    <s v="aim-r"/>
    <m/>
    <x v="0"/>
  </r>
  <r>
    <n v="2000"/>
    <n v="3.4074452679103837"/>
    <s v="aim-r"/>
    <m/>
    <x v="0"/>
  </r>
  <r>
    <n v="2000"/>
    <n v="3.4074452679103837"/>
    <s v="aim-r"/>
    <m/>
    <x v="0"/>
  </r>
  <r>
    <n v="2500"/>
    <n v="4.2593065848879803"/>
    <s v="aim-r"/>
    <m/>
    <x v="0"/>
  </r>
  <r>
    <n v="5000"/>
    <n v="8.5186131697759606"/>
    <s v="aim-3"/>
    <m/>
    <x v="0"/>
  </r>
  <r>
    <n v="2500"/>
    <n v="4.2593065848879803"/>
    <s v="aim-r"/>
    <m/>
    <x v="0"/>
  </r>
  <r>
    <n v="1900"/>
    <n v="3.2370730045148646"/>
    <s v="aim-r"/>
    <m/>
    <x v="0"/>
  </r>
  <r>
    <n v="1700"/>
    <n v="2.8963284777238263"/>
    <s v="aim-r"/>
    <m/>
    <x v="0"/>
  </r>
  <r>
    <n v="1800"/>
    <n v="2.8135085988716235"/>
    <s v="aim-r"/>
    <m/>
    <x v="0"/>
  </r>
  <r>
    <n v="1600"/>
    <n v="2.826438648439435"/>
    <s v="aim-r"/>
    <m/>
    <x v="0"/>
  </r>
  <r>
    <n v="1700"/>
    <n v="2.6194548452210356"/>
    <s v="aim-r"/>
    <m/>
    <x v="0"/>
  </r>
  <r>
    <n v="1800"/>
    <n v="3.1797434794943644"/>
    <s v="aim-r"/>
    <m/>
    <x v="0"/>
  </r>
  <r>
    <n v="1700"/>
    <n v="3.0030910639668997"/>
    <s v="aim-r"/>
    <m/>
    <x v="0"/>
  </r>
  <r>
    <n v="1800"/>
    <n v="2.8135085988716235"/>
    <s v="aim-r"/>
    <m/>
    <x v="0"/>
  </r>
  <r>
    <n v="1600"/>
    <n v="2.826438648439435"/>
    <s v="aim-r"/>
    <m/>
    <x v="0"/>
  </r>
  <r>
    <n v="1600"/>
    <n v="2.826438648439435"/>
    <s v="aim-r"/>
    <m/>
    <x v="0"/>
  </r>
  <r>
    <n v="1900"/>
    <n v="2.9698146321422692"/>
    <s v="aim-r"/>
    <m/>
    <x v="0"/>
  </r>
  <r>
    <n v="5000"/>
    <n v="8.8326207763732345"/>
    <s v="aim-4"/>
    <m/>
    <x v="0"/>
  </r>
  <r>
    <n v="5000"/>
    <n v="8.8326207763732345"/>
    <s v="aim-r"/>
    <m/>
    <x v="0"/>
  </r>
  <r>
    <n v="15000"/>
    <n v="26.497862329119702"/>
    <s v="aim-5"/>
    <m/>
    <x v="0"/>
  </r>
  <r>
    <n v="1900"/>
    <n v="2.9698146321422692"/>
    <s v="aim-r"/>
    <m/>
    <x v="0"/>
  </r>
  <r>
    <n v="12500"/>
    <n v="22.081551940933085"/>
    <s v="aim-6"/>
    <m/>
    <x v="0"/>
  </r>
  <r>
    <n v="12500"/>
    <n v="22.081551940933085"/>
    <s v="aim-7"/>
    <m/>
    <x v="0"/>
  </r>
  <r>
    <n v="12500"/>
    <n v="19.538254158830718"/>
    <s v="aim-8"/>
    <m/>
    <x v="0"/>
  </r>
  <r>
    <n v="12500"/>
    <n v="22.081551940933085"/>
    <s v="aim-9"/>
    <m/>
    <x v="0"/>
  </r>
  <r>
    <n v="2700"/>
    <n v="4.7696152192415466"/>
    <s v="aim-r"/>
    <m/>
    <x v="0"/>
  </r>
  <r>
    <n v="4000"/>
    <n v="7.0660966210985876"/>
    <s v="aim-r"/>
    <m/>
    <x v="0"/>
  </r>
  <r>
    <n v="5000"/>
    <n v="7.8153016635322876"/>
    <s v="aim-r"/>
    <m/>
    <x v="0"/>
  </r>
  <r>
    <n v="15000"/>
    <n v="23.112836869597373"/>
    <s v="aim-5"/>
    <m/>
    <x v="0"/>
  </r>
  <r>
    <n v="1900"/>
    <n v="3.3563958950218291"/>
    <s v="aim-r"/>
    <m/>
    <x v="0"/>
  </r>
  <r>
    <n v="5000"/>
    <n v="8.8326207763732345"/>
    <s v="aim-10"/>
    <m/>
    <x v="0"/>
  </r>
  <r>
    <n v="5000"/>
    <n v="8.8326207763732345"/>
    <s v="aim-11"/>
    <m/>
    <x v="0"/>
  </r>
  <r>
    <n v="5000"/>
    <n v="8.8326207763732345"/>
    <s v="aim-12"/>
    <m/>
    <x v="0"/>
  </r>
  <r>
    <n v="5000"/>
    <n v="8.8326207763732345"/>
    <s v="aim-13"/>
    <m/>
    <x v="0"/>
  </r>
  <r>
    <n v="5000"/>
    <n v="8.8326207763732345"/>
    <s v="aim-14"/>
    <m/>
    <x v="0"/>
  </r>
  <r>
    <n v="20000"/>
    <n v="34.074452679103842"/>
    <s v="aim-15"/>
    <m/>
    <x v="0"/>
  </r>
  <r>
    <n v="20000"/>
    <n v="34.074452679103842"/>
    <s v="aim-16"/>
    <m/>
    <x v="0"/>
  </r>
  <r>
    <n v="20000"/>
    <n v="34.074452679103842"/>
    <s v="aim-17"/>
    <m/>
    <x v="0"/>
  </r>
  <r>
    <n v="20000"/>
    <n v="34.074452679103842"/>
    <s v="aim-18"/>
    <m/>
    <x v="0"/>
  </r>
  <r>
    <n v="20000"/>
    <n v="31.26120665412915"/>
    <s v="aim-19"/>
    <m/>
    <x v="0"/>
  </r>
  <r>
    <n v="20000"/>
    <n v="30.817115826129832"/>
    <s v="aim-20"/>
    <m/>
    <x v="0"/>
  </r>
  <r>
    <n v="20000"/>
    <n v="30.817115826129832"/>
    <s v="aim-21"/>
    <m/>
    <x v="0"/>
  </r>
  <r>
    <n v="20000"/>
    <n v="34.074452679103842"/>
    <s v="aim-22"/>
    <m/>
    <x v="0"/>
  </r>
  <r>
    <n v="20000"/>
    <n v="31.26120665412915"/>
    <s v="aim-23"/>
    <m/>
    <x v="0"/>
  </r>
  <r>
    <n v="20000"/>
    <n v="31.26120665412915"/>
    <s v="aim-24"/>
    <m/>
    <x v="0"/>
  </r>
  <r>
    <n v="20000"/>
    <n v="31.26120665412915"/>
    <s v="aim-25"/>
    <m/>
    <x v="0"/>
  </r>
  <r>
    <n v="20000"/>
    <n v="30.817115826129832"/>
    <s v="aim-26"/>
    <m/>
    <x v="0"/>
  </r>
  <r>
    <n v="20000"/>
    <n v="30.817115826129832"/>
    <s v="aim-27"/>
    <m/>
    <x v="0"/>
  </r>
  <r>
    <n v="20000"/>
    <n v="31.26120665412915"/>
    <s v="aim-28"/>
    <m/>
    <x v="0"/>
  </r>
  <r>
    <n v="20000"/>
    <n v="34.074452679103842"/>
    <s v="aim-29"/>
    <m/>
    <x v="0"/>
  </r>
  <r>
    <n v="20000"/>
    <n v="35.330483105492938"/>
    <s v="aim-30"/>
    <m/>
    <x v="0"/>
  </r>
  <r>
    <n v="20000"/>
    <n v="30.817115826129832"/>
    <s v="aim-31"/>
    <m/>
    <x v="0"/>
  </r>
  <r>
    <n v="20000"/>
    <n v="30.817115826129832"/>
    <s v="aim-32"/>
    <m/>
    <x v="0"/>
  </r>
  <r>
    <n v="20000"/>
    <n v="30.817115826129832"/>
    <s v="aim-33"/>
    <m/>
    <x v="0"/>
  </r>
  <r>
    <n v="20000"/>
    <n v="30.817115826129832"/>
    <s v="aim-34"/>
    <m/>
    <x v="0"/>
  </r>
  <r>
    <n v="2500"/>
    <n v="4.4163103881866173"/>
    <s v="aim-r"/>
    <m/>
    <x v="0"/>
  </r>
  <r>
    <n v="2500"/>
    <n v="3.9076508317661438"/>
    <s v="aim-r"/>
    <m/>
    <x v="0"/>
  </r>
  <r>
    <n v="2500"/>
    <n v="4.4163103881866173"/>
    <s v="aim-r"/>
    <m/>
    <x v="0"/>
  </r>
  <r>
    <n v="2500"/>
    <n v="4.4163103881866173"/>
    <s v="aim-r"/>
    <m/>
    <x v="0"/>
  </r>
  <r>
    <n v="3000"/>
    <n v="5.111167901865576"/>
    <s v="aim-r"/>
    <m/>
    <x v="0"/>
  </r>
  <r>
    <n v="5000"/>
    <n v="8.8326207763732345"/>
    <s v="aim-r"/>
    <m/>
    <x v="0"/>
  </r>
  <r>
    <n v="15000"/>
    <n v="26.497862329119702"/>
    <s v="aim-5"/>
    <m/>
    <x v="0"/>
  </r>
  <r>
    <n v="2500"/>
    <n v="4.4163103881866173"/>
    <s v="aim-r"/>
    <m/>
    <x v="0"/>
  </r>
  <r>
    <n v="2500"/>
    <n v="3.852139478266229"/>
    <s v="aim-r"/>
    <m/>
    <x v="0"/>
  </r>
  <r>
    <n v="2500"/>
    <n v="4.4163103881866173"/>
    <s v="aim-r"/>
    <m/>
    <x v="0"/>
  </r>
  <r>
    <n v="2500"/>
    <n v="4.4163103881866173"/>
    <s v="aim-r"/>
    <m/>
    <x v="0"/>
  </r>
  <r>
    <n v="7000"/>
    <n v="12.365669086922528"/>
    <s v="aim-r"/>
    <m/>
    <x v="0"/>
  </r>
  <r>
    <n v="2500"/>
    <n v="4.4163103881866173"/>
    <s v="aim-r"/>
    <m/>
    <x v="0"/>
  </r>
  <r>
    <n v="2500"/>
    <n v="4.4163103881866173"/>
    <s v="aim-r"/>
    <m/>
    <x v="0"/>
  </r>
  <r>
    <n v="5000"/>
    <n v="8.8326207763732345"/>
    <s v="aim-r"/>
    <m/>
    <x v="0"/>
  </r>
  <r>
    <n v="1900"/>
    <n v="3.3563958950218291"/>
    <s v="aim-r"/>
    <m/>
    <x v="0"/>
  </r>
  <r>
    <n v="15000"/>
    <n v="26.497862329119702"/>
    <s v="aim-5"/>
    <m/>
    <x v="0"/>
  </r>
  <r>
    <n v="1900"/>
    <n v="3.3563958950218291"/>
    <s v="aim-r"/>
    <m/>
    <x v="0"/>
  </r>
  <r>
    <n v="7000"/>
    <n v="12.365669086922528"/>
    <s v="aim-r"/>
    <m/>
    <x v="0"/>
  </r>
  <r>
    <n v="5000"/>
    <n v="8.8326207763732345"/>
    <s v="aim-r"/>
    <m/>
    <x v="0"/>
  </r>
  <r>
    <n v="15000"/>
    <n v="26.497862329119702"/>
    <s v="aim-5"/>
    <m/>
    <x v="0"/>
  </r>
  <r>
    <n v="2500"/>
    <n v="4.4163103881866173"/>
    <s v="aim-r"/>
    <m/>
    <x v="0"/>
  </r>
  <r>
    <n v="2500"/>
    <n v="3.852139478266229"/>
    <s v="aim-r"/>
    <m/>
    <x v="0"/>
  </r>
  <r>
    <n v="10000"/>
    <n v="15.408557913064916"/>
    <s v="aim-35"/>
    <m/>
    <x v="0"/>
  </r>
  <r>
    <n v="7000"/>
    <n v="10.785990539145441"/>
    <s v="aim-r"/>
    <m/>
    <x v="0"/>
  </r>
  <r>
    <n v="5000"/>
    <n v="7.7042789565324581"/>
    <s v="aim-r"/>
    <m/>
    <x v="0"/>
  </r>
  <r>
    <n v="1900"/>
    <n v="2.927626003482334"/>
    <s v="aim-r"/>
    <m/>
    <x v="0"/>
  </r>
  <r>
    <n v="5000"/>
    <n v="8.8326207763732345"/>
    <s v="aim-36"/>
    <m/>
    <x v="0"/>
  </r>
  <r>
    <n v="50000"/>
    <n v="78.153016635322871"/>
    <s v="aim-r"/>
    <m/>
    <x v="0"/>
  </r>
  <r>
    <n v="50000"/>
    <n v="88.326207763732342"/>
    <s v="aim-r"/>
    <m/>
    <x v="0"/>
  </r>
  <r>
    <n v="30000"/>
    <n v="52.995724658239403"/>
    <s v="aim-37"/>
    <m/>
    <x v="0"/>
  </r>
  <r>
    <n v="25000"/>
    <n v="44.163103881866171"/>
    <s v="aim-37"/>
    <m/>
    <x v="0"/>
  </r>
  <r>
    <n v="20000"/>
    <n v="35.330483105492938"/>
    <s v="aim-37"/>
    <m/>
    <x v="0"/>
  </r>
  <r>
    <n v="1800"/>
    <n v="3.1797434794943644"/>
    <s v="aim-r"/>
    <m/>
    <x v="0"/>
  </r>
  <r>
    <n v="1900"/>
    <n v="2.9698146321422692"/>
    <s v="aim-r"/>
    <m/>
    <x v="0"/>
  </r>
  <r>
    <n v="1000"/>
    <n v="1.7665241552746469"/>
    <s v="aim-r"/>
    <m/>
    <x v="0"/>
  </r>
  <r>
    <n v="2500"/>
    <n v="4.4163103881866173"/>
    <s v="aim-r"/>
    <m/>
    <x v="0"/>
  </r>
  <r>
    <n v="20000"/>
    <n v="35.330483105492938"/>
    <s v="aim-38"/>
    <m/>
    <x v="0"/>
  </r>
  <r>
    <n v="1900"/>
    <n v="3.3563958950218291"/>
    <s v="aim-r"/>
    <m/>
    <x v="0"/>
  </r>
  <r>
    <n v="1000"/>
    <n v="1.7665241552746469"/>
    <s v="aim-r"/>
    <m/>
    <x v="0"/>
  </r>
  <r>
    <n v="2500"/>
    <n v="4.4163103881866173"/>
    <s v="aim-r"/>
    <m/>
    <x v="0"/>
  </r>
  <r>
    <n v="1800"/>
    <n v="3.1797434794943644"/>
    <s v="aim-r"/>
    <m/>
    <x v="0"/>
  </r>
  <r>
    <n v="50000"/>
    <n v="78.153016635322871"/>
    <s v="aim-r"/>
    <m/>
    <x v="0"/>
  </r>
  <r>
    <n v="1800"/>
    <n v="3.0667007411193454"/>
    <s v="aim-r"/>
    <m/>
    <x v="0"/>
  </r>
  <r>
    <n v="7000"/>
    <n v="12.365669086922528"/>
    <s v="ann-r"/>
    <m/>
    <x v="1"/>
  </r>
  <r>
    <n v="7000"/>
    <n v="12.365669086922528"/>
    <s v="ann-r"/>
    <m/>
    <x v="1"/>
  </r>
  <r>
    <n v="7000"/>
    <n v="12.365669086922528"/>
    <s v="ann-r"/>
    <m/>
    <x v="1"/>
  </r>
  <r>
    <n v="7000"/>
    <n v="11.926058437686343"/>
    <s v="ann-r"/>
    <m/>
    <x v="1"/>
  </r>
  <r>
    <n v="7000"/>
    <n v="12.365669086922528"/>
    <s v="ann-r"/>
    <m/>
    <x v="1"/>
  </r>
  <r>
    <n v="7000"/>
    <n v="11.926058437686343"/>
    <s v="ann-r"/>
    <m/>
    <x v="1"/>
  </r>
  <r>
    <n v="7000"/>
    <n v="10.941422328945203"/>
    <s v="ann-r"/>
    <m/>
    <x v="1"/>
  </r>
  <r>
    <n v="7000"/>
    <n v="10.941422328945203"/>
    <s v="ann-r"/>
    <m/>
    <x v="1"/>
  </r>
  <r>
    <n v="7000"/>
    <n v="12.365669086922528"/>
    <s v="ann-r"/>
    <m/>
    <x v="1"/>
  </r>
  <r>
    <n v="7000"/>
    <n v="12.365669086922528"/>
    <s v="ann-r"/>
    <m/>
    <x v="1"/>
  </r>
  <r>
    <n v="10000"/>
    <n v="17.037226339551921"/>
    <s v="ann-r"/>
    <m/>
    <x v="1"/>
  </r>
  <r>
    <n v="10000"/>
    <n v="17.037226339551921"/>
    <s v="ann-r"/>
    <m/>
    <x v="1"/>
  </r>
  <r>
    <n v="10000"/>
    <n v="17.037226339551921"/>
    <s v="ann-r"/>
    <m/>
    <x v="1"/>
  </r>
  <r>
    <n v="5000"/>
    <n v="8.8326207763732345"/>
    <s v="ann-r"/>
    <m/>
    <x v="1"/>
  </r>
  <r>
    <n v="5000"/>
    <n v="8.8326207763732345"/>
    <s v="ann-r"/>
    <m/>
    <x v="1"/>
  </r>
  <r>
    <n v="5000"/>
    <n v="8.8326207763732345"/>
    <s v="ann-r"/>
    <m/>
    <x v="1"/>
  </r>
  <r>
    <n v="10000"/>
    <n v="17.665241552746469"/>
    <s v="ann-r"/>
    <m/>
    <x v="1"/>
  </r>
  <r>
    <n v="7000"/>
    <n v="12.365669086922528"/>
    <s v="ann-r"/>
    <m/>
    <x v="1"/>
  </r>
  <r>
    <n v="7000"/>
    <n v="12.365669086922528"/>
    <s v="ann-r"/>
    <m/>
    <x v="1"/>
  </r>
  <r>
    <n v="7000"/>
    <n v="12.365669086922528"/>
    <s v="ann-r"/>
    <m/>
    <x v="1"/>
  </r>
  <r>
    <n v="7000"/>
    <n v="10.785990539145441"/>
    <s v="ann-r"/>
    <m/>
    <x v="1"/>
  </r>
  <r>
    <n v="10000"/>
    <n v="17.665241552746469"/>
    <s v="ann-r"/>
    <m/>
    <x v="1"/>
  </r>
  <r>
    <n v="7000"/>
    <n v="10.785990539145441"/>
    <s v="ann-r"/>
    <m/>
    <x v="1"/>
  </r>
  <r>
    <n v="7000"/>
    <n v="10.785990539145441"/>
    <s v="ann-r"/>
    <m/>
    <x v="1"/>
  </r>
  <r>
    <n v="7000"/>
    <n v="10.785990539145441"/>
    <s v="ann-r"/>
    <m/>
    <x v="1"/>
  </r>
  <r>
    <n v="7000"/>
    <n v="10.941422328945203"/>
    <s v="ann-r"/>
    <m/>
    <x v="1"/>
  </r>
  <r>
    <n v="7000"/>
    <n v="12.365669086922528"/>
    <s v="ann-r"/>
    <m/>
    <x v="1"/>
  </r>
  <r>
    <n v="10000"/>
    <n v="17.665241552746469"/>
    <s v="ann-r"/>
    <m/>
    <x v="1"/>
  </r>
  <r>
    <n v="10000"/>
    <n v="17.665241552746469"/>
    <s v="ann-r"/>
    <m/>
    <x v="1"/>
  </r>
  <r>
    <n v="10000"/>
    <n v="17.665241552746469"/>
    <s v="ann-r"/>
    <m/>
    <x v="1"/>
  </r>
  <r>
    <n v="50000"/>
    <n v="88.326207763732342"/>
    <s v="ann-r"/>
    <m/>
    <x v="1"/>
  </r>
  <r>
    <n v="7000"/>
    <n v="12.365669086922528"/>
    <s v="ann-r"/>
    <m/>
    <x v="1"/>
  </r>
  <r>
    <n v="50000"/>
    <n v="88.326207763732342"/>
    <s v="ann-r"/>
    <m/>
    <x v="1"/>
  </r>
  <r>
    <n v="50000"/>
    <n v="88.326207763732342"/>
    <s v="ann-r"/>
    <m/>
    <x v="1"/>
  </r>
  <r>
    <n v="50000"/>
    <n v="88.326207763732342"/>
    <s v="ann-r"/>
    <m/>
    <x v="1"/>
  </r>
  <r>
    <n v="50000"/>
    <n v="88.326207763732342"/>
    <s v="ann-r"/>
    <m/>
    <x v="1"/>
  </r>
  <r>
    <n v="50000"/>
    <n v="88.326207763732342"/>
    <s v="ann-r"/>
    <m/>
    <x v="1"/>
  </r>
  <r>
    <n v="10000"/>
    <n v="17.665241552746469"/>
    <s v="ann-r"/>
    <m/>
    <x v="1"/>
  </r>
  <r>
    <n v="10000"/>
    <n v="17.665241552746469"/>
    <s v="ann-r"/>
    <m/>
    <x v="1"/>
  </r>
  <r>
    <n v="7000"/>
    <n v="12.365669086922528"/>
    <s v="ann-r"/>
    <m/>
    <x v="1"/>
  </r>
  <r>
    <n v="50000"/>
    <n v="88.326207763732342"/>
    <s v="ann-r"/>
    <m/>
    <x v="1"/>
  </r>
  <r>
    <n v="50000"/>
    <n v="88.326207763732342"/>
    <s v="ann-r"/>
    <m/>
    <x v="1"/>
  </r>
  <r>
    <n v="7000"/>
    <n v="11.926058437686343"/>
    <s v="ann-r"/>
    <m/>
    <x v="1"/>
  </r>
  <r>
    <n v="7000"/>
    <n v="12.365669086922528"/>
    <s v="ann-r"/>
    <m/>
    <x v="1"/>
  </r>
  <r>
    <n v="7000"/>
    <n v="12.365669086922528"/>
    <s v="ann-r"/>
    <m/>
    <x v="1"/>
  </r>
  <r>
    <n v="10000"/>
    <n v="17.665241552746469"/>
    <s v="ann-r"/>
    <m/>
    <x v="1"/>
  </r>
  <r>
    <n v="10000"/>
    <n v="17.665241552746469"/>
    <s v="ann-r"/>
    <m/>
    <x v="1"/>
  </r>
  <r>
    <n v="10000"/>
    <n v="17.665241552746469"/>
    <s v="ann-r"/>
    <m/>
    <x v="1"/>
  </r>
  <r>
    <n v="7000"/>
    <n v="12.365669086922528"/>
    <s v="ann-r"/>
    <m/>
    <x v="1"/>
  </r>
  <r>
    <n v="7000"/>
    <n v="12.852290461764436"/>
    <s v="ann-r"/>
    <m/>
    <x v="1"/>
  </r>
  <r>
    <n v="7000"/>
    <n v="12.852290461764436"/>
    <s v="ann-r"/>
    <m/>
    <x v="1"/>
  </r>
  <r>
    <n v="7000"/>
    <n v="12.365669086922528"/>
    <s v="ann-r"/>
    <m/>
    <x v="1"/>
  </r>
  <r>
    <n v="7000"/>
    <n v="12.365669086922528"/>
    <s v="ann-r"/>
    <m/>
    <x v="1"/>
  </r>
  <r>
    <n v="1600"/>
    <n v="2.826438648439435"/>
    <s v="ann-r"/>
    <m/>
    <x v="1"/>
  </r>
  <r>
    <n v="6500"/>
    <n v="11.482407009285204"/>
    <s v="ann-1"/>
    <m/>
    <x v="1"/>
  </r>
  <r>
    <n v="34600"/>
    <n v="61.121735772502781"/>
    <s v="ann-2"/>
    <m/>
    <x v="1"/>
  </r>
  <r>
    <n v="1600"/>
    <n v="2.826438648439435"/>
    <s v="ann-r"/>
    <m/>
    <x v="1"/>
  </r>
  <r>
    <n v="6400"/>
    <n v="11.30575459375774"/>
    <s v="ann-2a"/>
    <m/>
    <x v="1"/>
  </r>
  <r>
    <n v="1700"/>
    <n v="2.8963284777238263"/>
    <s v="ann-r"/>
    <m/>
    <x v="1"/>
  </r>
  <r>
    <n v="1700"/>
    <n v="3.0030910639668997"/>
    <s v="ann-r"/>
    <m/>
    <x v="1"/>
  </r>
  <r>
    <n v="50000"/>
    <n v="77.042789565324583"/>
    <s v="ann-r"/>
    <m/>
    <x v="1"/>
  </r>
  <r>
    <n v="1600"/>
    <n v="2.5008965323303318"/>
    <s v="ann-r"/>
    <m/>
    <x v="1"/>
  </r>
  <r>
    <n v="1500"/>
    <n v="2.3445904990596862"/>
    <s v="ann-r"/>
    <m/>
    <x v="1"/>
  </r>
  <r>
    <n v="1600"/>
    <n v="2.5008965323303318"/>
    <s v="ann-r"/>
    <m/>
    <x v="1"/>
  </r>
  <r>
    <n v="1800"/>
    <n v="2.8135085988716235"/>
    <s v="ann-r"/>
    <m/>
    <x v="1"/>
  </r>
  <r>
    <n v="6800"/>
    <n v="12.012364255867599"/>
    <s v="ann-3"/>
    <m/>
    <x v="1"/>
  </r>
  <r>
    <n v="1600"/>
    <n v="2.7259562143283071"/>
    <s v="ann-r"/>
    <m/>
    <x v="1"/>
  </r>
  <r>
    <n v="1800"/>
    <n v="3.1797434794943644"/>
    <s v="ann-r"/>
    <m/>
    <x v="1"/>
  </r>
  <r>
    <n v="1500"/>
    <n v="2.6497862329119704"/>
    <s v="ann-4"/>
    <m/>
    <x v="1"/>
  </r>
  <r>
    <n v="5000"/>
    <n v="8.8326207763732345"/>
    <s v="ann-r"/>
    <m/>
    <x v="1"/>
  </r>
  <r>
    <n v="10000"/>
    <n v="17.665241552746469"/>
    <s v="ann-5"/>
    <m/>
    <x v="1"/>
  </r>
  <r>
    <n v="1600"/>
    <n v="2.826438648439435"/>
    <s v="ann-r"/>
    <m/>
    <x v="1"/>
  </r>
  <r>
    <n v="1500"/>
    <n v="2.6497862329119704"/>
    <s v="ann-6"/>
    <m/>
    <x v="1"/>
  </r>
  <r>
    <n v="5000"/>
    <n v="8.8326207763732345"/>
    <s v="ann-r"/>
    <m/>
    <x v="1"/>
  </r>
  <r>
    <n v="1600"/>
    <n v="2.826438648439435"/>
    <s v="ann-r"/>
    <m/>
    <x v="1"/>
  </r>
  <r>
    <n v="1500"/>
    <n v="2.3112836869597375"/>
    <s v="ann-r"/>
    <m/>
    <x v="1"/>
  </r>
  <r>
    <n v="1700"/>
    <n v="2.6194548452210356"/>
    <s v="ann-r"/>
    <m/>
    <x v="1"/>
  </r>
  <r>
    <n v="868120"/>
    <n v="1356.9239360291299"/>
    <s v="ann-7"/>
    <m/>
    <x v="2"/>
  </r>
  <r>
    <n v="1600"/>
    <n v="2.4653692660903865"/>
    <s v="ann-r"/>
    <m/>
    <x v="1"/>
  </r>
  <r>
    <n v="1700"/>
    <n v="2.6194548452210356"/>
    <s v="ann-r"/>
    <m/>
    <x v="1"/>
  </r>
  <r>
    <n v="6400"/>
    <n v="10.003586129321327"/>
    <s v="ann-8"/>
    <m/>
    <x v="1"/>
  </r>
  <r>
    <n v="1600"/>
    <n v="2.7259562143283071"/>
    <s v="ann-r"/>
    <m/>
    <x v="1"/>
  </r>
  <r>
    <n v="6000"/>
    <n v="10.599144931647881"/>
    <s v="ann-9"/>
    <m/>
    <x v="1"/>
  </r>
  <r>
    <n v="5000"/>
    <n v="8.8326207763732345"/>
    <s v="ann-r"/>
    <m/>
    <x v="1"/>
  </r>
  <r>
    <n v="15000"/>
    <n v="26.497862329119702"/>
    <s v="ann-10"/>
    <m/>
    <x v="1"/>
  </r>
  <r>
    <n v="1600"/>
    <n v="2.826438648439435"/>
    <s v="ann-r"/>
    <m/>
    <x v="1"/>
  </r>
  <r>
    <n v="5000"/>
    <n v="8.5186131697759606"/>
    <s v="ann-r"/>
    <m/>
    <x v="1"/>
  </r>
  <r>
    <n v="15000"/>
    <n v="26.497862329119702"/>
    <s v="ann-10"/>
    <m/>
    <x v="1"/>
  </r>
  <r>
    <n v="1500"/>
    <n v="2.6497862329119704"/>
    <s v="ann-r"/>
    <m/>
    <x v="1"/>
  </r>
  <r>
    <n v="6000"/>
    <n v="9.3783619962387448"/>
    <s v="ann-11"/>
    <m/>
    <x v="1"/>
  </r>
  <r>
    <n v="5000"/>
    <n v="8.8326207763732345"/>
    <s v="ann-r"/>
    <m/>
    <x v="1"/>
  </r>
  <r>
    <n v="1600"/>
    <n v="2.826438648439435"/>
    <s v="ann-r"/>
    <m/>
    <x v="1"/>
  </r>
  <r>
    <n v="1000"/>
    <n v="1.7665241552746469"/>
    <s v="ann-r"/>
    <m/>
    <x v="1"/>
  </r>
  <r>
    <n v="30000"/>
    <n v="52.995724658239403"/>
    <s v="ann-12"/>
    <m/>
    <x v="1"/>
  </r>
  <r>
    <n v="5000"/>
    <n v="8.8326207763732345"/>
    <s v="ann-13"/>
    <m/>
    <x v="1"/>
  </r>
  <r>
    <n v="1200"/>
    <n v="2.1198289863295763"/>
    <s v="ann-r"/>
    <m/>
    <x v="1"/>
  </r>
  <r>
    <n v="1500"/>
    <n v="2.6497862329119704"/>
    <s v="ann-r"/>
    <m/>
    <x v="1"/>
  </r>
  <r>
    <n v="14000"/>
    <n v="24.731338173845057"/>
    <s v="ann-14"/>
    <m/>
    <x v="1"/>
  </r>
  <r>
    <n v="9000"/>
    <n v="15.898717397471822"/>
    <s v="ann-r"/>
    <m/>
    <x v="1"/>
  </r>
  <r>
    <n v="77550"/>
    <n v="136.99394824154888"/>
    <s v="ann-15"/>
    <m/>
    <x v="1"/>
  </r>
  <r>
    <n v="50408"/>
    <n v="77.671458728177626"/>
    <s v="ann-17"/>
    <m/>
    <x v="1"/>
  </r>
  <r>
    <n v="9000"/>
    <n v="15.898717397471822"/>
    <s v="ann-r"/>
    <m/>
    <x v="1"/>
  </r>
  <r>
    <n v="50408"/>
    <n v="89.046949619084401"/>
    <s v="ann-17"/>
    <m/>
    <x v="1"/>
  </r>
  <r>
    <n v="12690"/>
    <n v="22.417191530435268"/>
    <s v="ann-15"/>
    <m/>
    <x v="1"/>
  </r>
  <r>
    <n v="9000"/>
    <n v="15.898717397471822"/>
    <s v="ann-r"/>
    <m/>
    <x v="1"/>
  </r>
  <r>
    <n v="50408"/>
    <n v="89.046949619084401"/>
    <s v="ann-17"/>
    <m/>
    <x v="1"/>
  </r>
  <r>
    <n v="9000"/>
    <n v="16.524373450839988"/>
    <s v="ann-r"/>
    <m/>
    <x v="1"/>
  </r>
  <r>
    <n v="50408"/>
    <n v="89.046949619084401"/>
    <s v="ann-17"/>
    <m/>
    <x v="1"/>
  </r>
  <r>
    <n v="9000"/>
    <n v="15.898717397471822"/>
    <s v="ann-r"/>
    <m/>
    <x v="1"/>
  </r>
  <r>
    <n v="24000"/>
    <n v="42.396579726591526"/>
    <s v="ann-16"/>
    <m/>
    <x v="1"/>
  </r>
  <r>
    <n v="50408"/>
    <n v="89.046949619084401"/>
    <s v="ann-17"/>
    <m/>
    <x v="1"/>
  </r>
  <r>
    <n v="2500"/>
    <n v="4.4163103881866173"/>
    <s v="Arrey-r"/>
    <m/>
    <x v="3"/>
  </r>
  <r>
    <n v="2500"/>
    <n v="4.4163103881866173"/>
    <s v="Arrey-r"/>
    <m/>
    <x v="3"/>
  </r>
  <r>
    <n v="2500"/>
    <n v="4.4163103881866173"/>
    <s v="Arrey-r"/>
    <m/>
    <x v="3"/>
  </r>
  <r>
    <n v="2500"/>
    <n v="4.4163103881866173"/>
    <s v="Arrey-r"/>
    <m/>
    <x v="3"/>
  </r>
  <r>
    <n v="3000"/>
    <n v="5.2995724658239407"/>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3.9076508317661438"/>
    <s v="Arrey-r"/>
    <m/>
    <x v="3"/>
  </r>
  <r>
    <n v="3000"/>
    <n v="5.2995724658239407"/>
    <s v="Arrey-r"/>
    <m/>
    <x v="3"/>
  </r>
  <r>
    <n v="2000"/>
    <n v="3.5330483105492938"/>
    <s v="Arrey-r"/>
    <m/>
    <x v="3"/>
  </r>
  <r>
    <n v="2500"/>
    <n v="4.2593065848879803"/>
    <s v="Arrey-r"/>
    <m/>
    <x v="3"/>
  </r>
  <r>
    <n v="3000"/>
    <n v="4.6891809981193724"/>
    <s v="Arrey-r"/>
    <m/>
    <x v="3"/>
  </r>
  <r>
    <n v="2500"/>
    <n v="3.9076508317661438"/>
    <s v="Arrey-r"/>
    <m/>
    <x v="3"/>
  </r>
  <r>
    <n v="3000"/>
    <n v="4.622567373919475"/>
    <s v="Arrey-r"/>
    <m/>
    <x v="3"/>
  </r>
  <r>
    <n v="5000"/>
    <n v="8.8326207763732345"/>
    <s v="Arrey-r"/>
    <m/>
    <x v="3"/>
  </r>
  <r>
    <n v="2500"/>
    <n v="4.4163103881866173"/>
    <s v="Arrey-r"/>
    <m/>
    <x v="3"/>
  </r>
  <r>
    <n v="2500"/>
    <n v="4.4163103881866173"/>
    <s v="Arrey-r"/>
    <m/>
    <x v="3"/>
  </r>
  <r>
    <n v="2500"/>
    <n v="4.2593065848879803"/>
    <s v="Arrey-r"/>
    <m/>
    <x v="3"/>
  </r>
  <r>
    <n v="2500"/>
    <n v="4.4163103881866173"/>
    <s v="Arrey-r"/>
    <m/>
    <x v="3"/>
  </r>
  <r>
    <n v="3000"/>
    <n v="5.2995724658239407"/>
    <s v="Arrey-r"/>
    <m/>
    <x v="3"/>
  </r>
  <r>
    <n v="3100"/>
    <n v="4.7766529530501236"/>
    <s v="Arrey-r"/>
    <m/>
    <x v="3"/>
  </r>
  <r>
    <n v="2600"/>
    <n v="4.5929628037140819"/>
    <s v="Arrey-r"/>
    <m/>
    <x v="3"/>
  </r>
  <r>
    <n v="2600"/>
    <n v="4.5929628037140819"/>
    <s v="Arrey-r"/>
    <m/>
    <x v="3"/>
  </r>
  <r>
    <n v="1800"/>
    <n v="3.1797434794943644"/>
    <s v="eri-r"/>
    <m/>
    <x v="4"/>
  </r>
  <r>
    <n v="1700"/>
    <n v="3.0030910639668997"/>
    <s v="eri-r"/>
    <m/>
    <x v="4"/>
  </r>
  <r>
    <n v="1600"/>
    <n v="2.826438648439435"/>
    <s v="eri-r"/>
    <m/>
    <x v="4"/>
  </r>
  <r>
    <n v="1700"/>
    <n v="3.0030910639668997"/>
    <s v="eri-r"/>
    <m/>
    <x v="4"/>
  </r>
  <r>
    <n v="1600"/>
    <n v="2.826438648439435"/>
    <s v="eri-r"/>
    <m/>
    <x v="4"/>
  </r>
  <r>
    <n v="1700"/>
    <n v="3.0030910639668997"/>
    <s v="eri-r"/>
    <m/>
    <x v="4"/>
  </r>
  <r>
    <n v="1700"/>
    <n v="3.0030910639668997"/>
    <s v="eri-1"/>
    <m/>
    <x v="4"/>
  </r>
  <r>
    <n v="1900"/>
    <n v="3.2370730045148646"/>
    <s v="eri-r"/>
    <m/>
    <x v="4"/>
  </r>
  <r>
    <n v="1800"/>
    <n v="3.1797434794943644"/>
    <s v="eri-r"/>
    <m/>
    <x v="4"/>
  </r>
  <r>
    <n v="1600"/>
    <n v="2.826438648439435"/>
    <s v="eri-r"/>
    <m/>
    <x v="4"/>
  </r>
  <r>
    <n v="1700"/>
    <n v="2.6572025656009779"/>
    <s v="eri-r"/>
    <m/>
    <x v="4"/>
  </r>
  <r>
    <n v="1600"/>
    <n v="2.826438648439435"/>
    <s v="eri-r"/>
    <m/>
    <x v="4"/>
  </r>
  <r>
    <n v="1800"/>
    <n v="3.1797434794943644"/>
    <s v="eri-r"/>
    <m/>
    <x v="4"/>
  </r>
  <r>
    <n v="1900"/>
    <n v="3.3563958950218291"/>
    <s v="eri-r"/>
    <m/>
    <x v="4"/>
  </r>
  <r>
    <n v="1500"/>
    <n v="2.3112836869597375"/>
    <s v="eri-r"/>
    <m/>
    <x v="4"/>
  </r>
  <r>
    <n v="1600"/>
    <n v="2.826438648439435"/>
    <s v="eri-r"/>
    <m/>
    <x v="4"/>
  </r>
  <r>
    <n v="1700"/>
    <n v="3.0030910639668997"/>
    <s v="eri-r"/>
    <m/>
    <x v="4"/>
  </r>
  <r>
    <n v="1600"/>
    <n v="2.826438648439435"/>
    <s v="eri-r"/>
    <m/>
    <x v="4"/>
  </r>
  <r>
    <n v="1600"/>
    <n v="2.826438648439435"/>
    <s v="eri-r"/>
    <m/>
    <x v="4"/>
  </r>
  <r>
    <n v="1500"/>
    <n v="2.6497862329119704"/>
    <s v="eri-r"/>
    <m/>
    <x v="4"/>
  </r>
  <r>
    <n v="1700"/>
    <n v="3.0030910639668997"/>
    <s v="eri-r"/>
    <m/>
    <x v="4"/>
  </r>
  <r>
    <n v="1400"/>
    <n v="2.4731338173845057"/>
    <s v="eri-r"/>
    <m/>
    <x v="4"/>
  </r>
  <r>
    <n v="1700"/>
    <n v="3.0030910639668997"/>
    <s v="eri-r"/>
    <m/>
    <x v="4"/>
  </r>
  <r>
    <n v="1600"/>
    <n v="2.826438648439435"/>
    <s v="eri-r"/>
    <m/>
    <x v="4"/>
  </r>
  <r>
    <n v="1800"/>
    <n v="2.8135085988716235"/>
    <s v="eri-r"/>
    <m/>
    <x v="4"/>
  </r>
  <r>
    <n v="1900"/>
    <n v="3.3563958950218291"/>
    <s v="eri-r"/>
    <m/>
    <x v="4"/>
  </r>
  <r>
    <n v="1000"/>
    <n v="1.7665241552746469"/>
    <s v="i19-r"/>
    <m/>
    <x v="5"/>
  </r>
  <r>
    <n v="500"/>
    <n v="0.88326207763732345"/>
    <s v="i19-r"/>
    <m/>
    <x v="5"/>
  </r>
  <r>
    <n v="500"/>
    <n v="0.85186131697759593"/>
    <s v="i19-r"/>
    <m/>
    <x v="5"/>
  </r>
  <r>
    <n v="1000"/>
    <n v="1.7665241552746469"/>
    <s v="i19-r"/>
    <m/>
    <x v="5"/>
  </r>
  <r>
    <n v="1000"/>
    <n v="1.7665241552746469"/>
    <s v="i19-r"/>
    <m/>
    <x v="5"/>
  </r>
  <r>
    <n v="2000"/>
    <n v="3.4074452679103837"/>
    <s v="i19-1"/>
    <n v="6"/>
    <x v="5"/>
  </r>
  <r>
    <n v="500"/>
    <n v="0.85186131697759593"/>
    <s v="i19-r"/>
    <n v="6"/>
    <x v="5"/>
  </r>
  <r>
    <n v="7500"/>
    <n v="11.722952495298431"/>
    <s v="i19-2"/>
    <n v="6"/>
    <x v="5"/>
  </r>
  <r>
    <n v="1500"/>
    <n v="2.555583950932788"/>
    <s v="i19-r"/>
    <n v="6"/>
    <x v="5"/>
  </r>
  <r>
    <n v="3000"/>
    <n v="4.6891809981193724"/>
    <s v="i19-r"/>
    <n v="6"/>
    <x v="5"/>
  </r>
  <r>
    <n v="5000"/>
    <n v="7.8153016635322876"/>
    <s v="i19-r"/>
    <n v="6"/>
    <x v="5"/>
  </r>
  <r>
    <n v="1000"/>
    <n v="1.5630603327064576"/>
    <s v="i19-r"/>
    <n v="6"/>
    <x v="5"/>
  </r>
  <r>
    <n v="8000"/>
    <n v="12.504482661651661"/>
    <s v="i19-3"/>
    <n v="6"/>
    <x v="5"/>
  </r>
  <r>
    <n v="3000"/>
    <n v="5.2995724658239407"/>
    <s v="i19-r"/>
    <n v="6"/>
    <x v="5"/>
  </r>
  <r>
    <n v="5000"/>
    <n v="8.8326207763732345"/>
    <s v="i19-r"/>
    <n v="6"/>
    <x v="5"/>
  </r>
  <r>
    <n v="2000"/>
    <n v="3.5330483105492938"/>
    <s v="i19-4"/>
    <n v="6"/>
    <x v="5"/>
  </r>
  <r>
    <n v="800"/>
    <n v="1.3629781071641536"/>
    <s v="i19-r"/>
    <n v="6"/>
    <x v="5"/>
  </r>
  <r>
    <n v="3000"/>
    <n v="5.111167901865576"/>
    <s v="i19-r"/>
    <n v="6"/>
    <x v="5"/>
  </r>
  <r>
    <n v="500"/>
    <n v="0.88326207763732345"/>
    <s v="i19-r"/>
    <n v="6"/>
    <x v="5"/>
  </r>
  <r>
    <n v="500"/>
    <n v="0.88326207763732345"/>
    <s v="i19-r"/>
    <m/>
    <x v="5"/>
  </r>
  <r>
    <n v="1000"/>
    <n v="1.7665241552746469"/>
    <s v="i19-r"/>
    <m/>
    <x v="5"/>
  </r>
  <r>
    <n v="600"/>
    <n v="1.0599144931647881"/>
    <s v="i19-r"/>
    <m/>
    <x v="5"/>
  </r>
  <r>
    <n v="3000"/>
    <n v="5.2995724658239407"/>
    <s v="i19-r"/>
    <m/>
    <x v="5"/>
  </r>
  <r>
    <n v="2000"/>
    <n v="3.5330483105492938"/>
    <s v="i19-r"/>
    <m/>
    <x v="5"/>
  </r>
  <r>
    <n v="500"/>
    <n v="0.88326207763732345"/>
    <s v="i19-r"/>
    <m/>
    <x v="5"/>
  </r>
  <r>
    <n v="500"/>
    <n v="0.78153016635322881"/>
    <s v="i19-r"/>
    <m/>
    <x v="5"/>
  </r>
  <r>
    <n v="500"/>
    <n v="0.88326207763732345"/>
    <s v="i19-r"/>
    <m/>
    <x v="5"/>
  </r>
  <r>
    <n v="500"/>
    <n v="0.88326207763732345"/>
    <s v="i19-r"/>
    <m/>
    <x v="5"/>
  </r>
  <r>
    <n v="500"/>
    <n v="0.88326207763732345"/>
    <s v="i19-r"/>
    <m/>
    <x v="5"/>
  </r>
  <r>
    <n v="500"/>
    <n v="0.88326207763732345"/>
    <s v="i19-r"/>
    <m/>
    <x v="5"/>
  </r>
  <r>
    <n v="500"/>
    <n v="0.88326207763732345"/>
    <s v="i19-r"/>
    <m/>
    <x v="5"/>
  </r>
  <r>
    <n v="2000"/>
    <n v="3.5330483105492938"/>
    <s v="16-i19-r"/>
    <n v="16"/>
    <x v="5"/>
  </r>
  <r>
    <n v="500"/>
    <n v="0.77042789565324576"/>
    <s v="16-i19-r"/>
    <n v="16"/>
    <x v="5"/>
  </r>
  <r>
    <n v="10000"/>
    <n v="17.665241552746469"/>
    <s v="16-i19-5"/>
    <n v="16"/>
    <x v="5"/>
  </r>
  <r>
    <n v="3000"/>
    <n v="5.2995724658239407"/>
    <s v="16-i19-r"/>
    <n v="16"/>
    <x v="5"/>
  </r>
  <r>
    <n v="1500"/>
    <n v="2.6497862329119704"/>
    <s v="16-i19-r"/>
    <n v="16"/>
    <x v="5"/>
  </r>
  <r>
    <n v="500"/>
    <n v="0.88326207763732345"/>
    <s v="16-i19-r"/>
    <n v="16"/>
    <x v="5"/>
  </r>
  <r>
    <n v="10000"/>
    <n v="17.665241552746469"/>
    <s v="16-i19-5"/>
    <n v="16"/>
    <x v="5"/>
  </r>
  <r>
    <n v="1500"/>
    <n v="2.6497862329119704"/>
    <s v="16-i19-r"/>
    <n v="16"/>
    <x v="5"/>
  </r>
  <r>
    <n v="3000"/>
    <n v="5.2995724658239407"/>
    <s v="16-i19-r"/>
    <n v="16"/>
    <x v="5"/>
  </r>
  <r>
    <n v="1500"/>
    <n v="2.6497862329119704"/>
    <s v="16-i19-r"/>
    <n v="16"/>
    <x v="5"/>
  </r>
  <r>
    <n v="2000"/>
    <n v="3.1261206654129152"/>
    <s v="16-i19-r"/>
    <n v="16"/>
    <x v="5"/>
  </r>
  <r>
    <n v="800"/>
    <n v="1.2504482661651659"/>
    <s v="16-i19-r"/>
    <n v="16"/>
    <x v="5"/>
  </r>
  <r>
    <n v="3000"/>
    <n v="4.6891809981193724"/>
    <s v="16-i19-r"/>
    <n v="16"/>
    <x v="5"/>
  </r>
  <r>
    <n v="500"/>
    <n v="0.85186131697759593"/>
    <s v="i19-r"/>
    <m/>
    <x v="5"/>
  </r>
  <r>
    <n v="500"/>
    <n v="0.85186131697759593"/>
    <s v="i19-r"/>
    <m/>
    <x v="5"/>
  </r>
  <r>
    <n v="500"/>
    <n v="0.85186131697759593"/>
    <s v="i19-r"/>
    <m/>
    <x v="5"/>
  </r>
  <r>
    <n v="500"/>
    <n v="0.77042789565324576"/>
    <s v="i19-r"/>
    <m/>
    <x v="5"/>
  </r>
  <r>
    <n v="500"/>
    <n v="0.77042789565324576"/>
    <s v="i19-r"/>
    <m/>
    <x v="5"/>
  </r>
  <r>
    <n v="1800"/>
    <n v="3.1797434794943644"/>
    <s v="i27-r"/>
    <m/>
    <x v="6"/>
  </r>
  <r>
    <n v="1900"/>
    <n v="3.3563958950218291"/>
    <s v="i27-r"/>
    <m/>
    <x v="6"/>
  </r>
  <r>
    <n v="7500"/>
    <n v="13.248931164559851"/>
    <s v="1-i27-1"/>
    <m/>
    <x v="6"/>
  </r>
  <r>
    <n v="7500"/>
    <n v="13.248931164559851"/>
    <s v="1-i27-2"/>
    <n v="1"/>
    <x v="6"/>
  </r>
  <r>
    <n v="7500"/>
    <n v="13.248931164559851"/>
    <s v="1-i27-3"/>
    <n v="1"/>
    <x v="6"/>
  </r>
  <r>
    <n v="7500"/>
    <n v="13.248931164559851"/>
    <s v="1-i27-4"/>
    <n v="1"/>
    <x v="6"/>
  </r>
  <r>
    <n v="7500"/>
    <n v="13.248931164559851"/>
    <s v="1-i27-5"/>
    <n v="1"/>
    <x v="6"/>
  </r>
  <r>
    <n v="2800"/>
    <n v="4.9462676347690113"/>
    <s v="1-i27-r"/>
    <n v="1"/>
    <x v="6"/>
  </r>
  <r>
    <n v="1500"/>
    <n v="2.6497862329119704"/>
    <s v="1-i27-r"/>
    <n v="1"/>
    <x v="6"/>
  </r>
  <r>
    <n v="1500"/>
    <n v="2.6497862329119704"/>
    <s v="1-i27-r"/>
    <n v="1"/>
    <x v="6"/>
  </r>
  <r>
    <n v="3250"/>
    <n v="5.741203504642602"/>
    <s v="1-i27-r"/>
    <n v="1"/>
    <x v="6"/>
  </r>
  <r>
    <n v="1900"/>
    <n v="3.3563958950218291"/>
    <s v="1-i27-r"/>
    <n v="1"/>
    <x v="6"/>
  </r>
  <r>
    <n v="20000"/>
    <n v="35.330483105492938"/>
    <s v="1-i27-6"/>
    <n v="1"/>
    <x v="6"/>
  </r>
  <r>
    <n v="20000"/>
    <n v="35.330483105492938"/>
    <s v="1-i27-7"/>
    <n v="1"/>
    <x v="6"/>
  </r>
  <r>
    <n v="20000"/>
    <n v="35.330483105492938"/>
    <s v="1-i27-8"/>
    <n v="1"/>
    <x v="6"/>
  </r>
  <r>
    <n v="20000"/>
    <n v="35.330483105492938"/>
    <s v="1-i27-9"/>
    <n v="1"/>
    <x v="6"/>
  </r>
  <r>
    <n v="20000"/>
    <n v="35.330483105492938"/>
    <s v="1-i27-10"/>
    <n v="1"/>
    <x v="6"/>
  </r>
  <r>
    <n v="20000"/>
    <n v="34.074452679103842"/>
    <s v="1-i27-11"/>
    <n v="1"/>
    <x v="6"/>
  </r>
  <r>
    <n v="20000"/>
    <n v="31.26120665412915"/>
    <s v="1-i27-12"/>
    <n v="1"/>
    <x v="6"/>
  </r>
  <r>
    <n v="20000"/>
    <n v="34.074452679103842"/>
    <s v="1-i27-13"/>
    <n v="1"/>
    <x v="6"/>
  </r>
  <r>
    <n v="20000"/>
    <n v="35.330483105492938"/>
    <s v="1-i27-14"/>
    <n v="1"/>
    <x v="6"/>
  </r>
  <r>
    <n v="20000"/>
    <n v="35.330483105492938"/>
    <s v="1-i27-15"/>
    <n v="1"/>
    <x v="6"/>
  </r>
  <r>
    <n v="50000"/>
    <n v="88.326207763732342"/>
    <s v="i27-r"/>
    <n v="1"/>
    <x v="6"/>
  </r>
  <r>
    <n v="1700"/>
    <n v="2.6572025656009779"/>
    <s v="i27-r"/>
    <m/>
    <x v="6"/>
  </r>
  <r>
    <n v="1850"/>
    <n v="3.2680696872580968"/>
    <s v="i27-r"/>
    <m/>
    <x v="6"/>
  </r>
  <r>
    <n v="1900"/>
    <n v="3.3563958950218291"/>
    <s v="i27-r"/>
    <m/>
    <x v="6"/>
  </r>
  <r>
    <n v="1800"/>
    <n v="3.1797434794943644"/>
    <s v="i27-r"/>
    <m/>
    <x v="6"/>
  </r>
  <r>
    <n v="1500"/>
    <n v="2.6497862329119704"/>
    <s v="i27-r"/>
    <m/>
    <x v="6"/>
  </r>
  <r>
    <n v="1500"/>
    <n v="2.6497862329119704"/>
    <s v="9-i27-16"/>
    <m/>
    <x v="6"/>
  </r>
  <r>
    <n v="1900"/>
    <n v="2.927626003482334"/>
    <s v="9-i27-r"/>
    <n v="9"/>
    <x v="6"/>
  </r>
  <r>
    <n v="5000"/>
    <n v="8.8326207763732345"/>
    <s v="9-i27-r"/>
    <n v="9"/>
    <x v="6"/>
  </r>
  <r>
    <n v="10000"/>
    <n v="17.665241552746469"/>
    <s v="9-i27-17"/>
    <n v="9"/>
    <x v="6"/>
  </r>
  <r>
    <n v="7500"/>
    <n v="12.777919754663939"/>
    <s v="9-i27-18"/>
    <n v="9"/>
    <x v="6"/>
  </r>
  <r>
    <n v="7500"/>
    <n v="13.248931164559851"/>
    <s v="9-i27-19"/>
    <n v="9"/>
    <x v="6"/>
  </r>
  <r>
    <n v="7500"/>
    <n v="11.556418434798687"/>
    <s v="9-i27-20"/>
    <n v="9"/>
    <x v="6"/>
  </r>
  <r>
    <n v="1500"/>
    <n v="2.3112836869597375"/>
    <s v="9-i27-r"/>
    <n v="9"/>
    <x v="6"/>
  </r>
  <r>
    <n v="5000"/>
    <n v="7.7042789565324581"/>
    <s v="9-i27-r"/>
    <n v="9"/>
    <x v="6"/>
  </r>
  <r>
    <n v="10000"/>
    <n v="15.630603327064575"/>
    <s v="9-i27-17"/>
    <n v="9"/>
    <x v="6"/>
  </r>
  <r>
    <n v="1500"/>
    <n v="2.6497862329119704"/>
    <s v="9-i27-21"/>
    <n v="9"/>
    <x v="6"/>
  </r>
  <r>
    <n v="5000"/>
    <n v="8.8326207763732345"/>
    <s v="9-i27-r"/>
    <n v="9"/>
    <x v="6"/>
  </r>
  <r>
    <n v="2000"/>
    <n v="3.5330483105492938"/>
    <s v="9-i27-r"/>
    <n v="9"/>
    <x v="6"/>
  </r>
  <r>
    <n v="1850"/>
    <n v="3.2680696872580968"/>
    <s v="i27-r"/>
    <n v="9"/>
    <x v="6"/>
  </r>
  <r>
    <n v="1900"/>
    <n v="3.3563958950218291"/>
    <s v="i27-r"/>
    <m/>
    <x v="6"/>
  </r>
  <r>
    <n v="1700"/>
    <n v="3.0030910639668997"/>
    <s v="i27-r"/>
    <m/>
    <x v="6"/>
  </r>
  <r>
    <n v="5000"/>
    <n v="8.8326207763732345"/>
    <s v="12-i27-22"/>
    <m/>
    <x v="6"/>
  </r>
  <r>
    <n v="1900"/>
    <n v="3.3563958950218291"/>
    <s v="12-i27-r"/>
    <n v="12"/>
    <x v="6"/>
  </r>
  <r>
    <n v="5000"/>
    <n v="8.8326207763732345"/>
    <s v="12-i27-r"/>
    <n v="12"/>
    <x v="6"/>
  </r>
  <r>
    <n v="15000"/>
    <n v="26.497862329119702"/>
    <s v="12-i27-23"/>
    <n v="12"/>
    <x v="6"/>
  </r>
  <r>
    <n v="1800"/>
    <n v="3.1797434794943644"/>
    <s v="12-i27-r"/>
    <n v="12"/>
    <x v="6"/>
  </r>
  <r>
    <n v="5000"/>
    <n v="8.8326207763732345"/>
    <s v="12-i27-r"/>
    <n v="12"/>
    <x v="6"/>
  </r>
  <r>
    <n v="15000"/>
    <n v="26.497862329119702"/>
    <s v="12-i27-23"/>
    <n v="12"/>
    <x v="6"/>
  </r>
  <r>
    <n v="2000"/>
    <n v="3.1261206654129152"/>
    <s v="12-i27-r"/>
    <n v="12"/>
    <x v="6"/>
  </r>
  <r>
    <n v="2000"/>
    <n v="3.5330483105492938"/>
    <s v="12-i27-r"/>
    <n v="12"/>
    <x v="6"/>
  </r>
  <r>
    <n v="2000"/>
    <n v="3.5330483105492938"/>
    <s v="12-i27-r"/>
    <n v="12"/>
    <x v="6"/>
  </r>
  <r>
    <n v="2000"/>
    <n v="3.4074452679103837"/>
    <s v="12-i27-r"/>
    <n v="12"/>
    <x v="6"/>
  </r>
  <r>
    <n v="1400"/>
    <n v="2.4731338173845057"/>
    <s v="12-i27-r"/>
    <n v="12"/>
    <x v="6"/>
  </r>
  <r>
    <n v="5000"/>
    <n v="8.8326207763732345"/>
    <s v="12-i27-r"/>
    <n v="12"/>
    <x v="6"/>
  </r>
  <r>
    <n v="15000"/>
    <n v="23.445904990596862"/>
    <s v="12-i27-23"/>
    <n v="12"/>
    <x v="6"/>
  </r>
  <r>
    <n v="5000"/>
    <n v="7.7042789565324581"/>
    <s v="12-i27-24"/>
    <n v="12"/>
    <x v="6"/>
  </r>
  <r>
    <n v="5000"/>
    <n v="8.5186131697759606"/>
    <s v="12-i27-r"/>
    <n v="12"/>
    <x v="6"/>
  </r>
  <r>
    <n v="2000"/>
    <n v="3.5330483105492938"/>
    <s v="12-i27-r"/>
    <n v="12"/>
    <x v="6"/>
  </r>
  <r>
    <n v="1850"/>
    <n v="2.8916616155069463"/>
    <s v="i27-r"/>
    <n v="12"/>
    <x v="6"/>
  </r>
  <r>
    <n v="1900"/>
    <n v="3.2370730045148646"/>
    <s v="i27-r"/>
    <m/>
    <x v="6"/>
  </r>
  <r>
    <n v="50000"/>
    <n v="85.186131697759592"/>
    <s v="i27-r"/>
    <m/>
    <x v="6"/>
  </r>
  <r>
    <n v="50000"/>
    <n v="85.186131697759592"/>
    <s v="i27-r"/>
    <m/>
    <x v="6"/>
  </r>
  <r>
    <n v="1800"/>
    <n v="3.1797434794943644"/>
    <s v="i27-r"/>
    <m/>
    <x v="6"/>
  </r>
  <r>
    <n v="7000"/>
    <n v="12.365669086922528"/>
    <s v="19-i27-r"/>
    <m/>
    <x v="6"/>
  </r>
  <r>
    <n v="15000"/>
    <n v="23.445904990596862"/>
    <s v="19-i27-25"/>
    <n v="19"/>
    <x v="6"/>
  </r>
  <r>
    <n v="15000"/>
    <n v="25.555839509327878"/>
    <s v="19-i27-26"/>
    <n v="19"/>
    <x v="6"/>
  </r>
  <r>
    <n v="15000"/>
    <n v="23.445904990596862"/>
    <s v="19-i27-27"/>
    <n v="19"/>
    <x v="6"/>
  </r>
  <r>
    <n v="15000"/>
    <n v="26.497862329119702"/>
    <s v="19-i27-28"/>
    <n v="19"/>
    <x v="6"/>
  </r>
  <r>
    <n v="15000"/>
    <n v="26.497862329119702"/>
    <s v="19-i27-29"/>
    <n v="19"/>
    <x v="6"/>
  </r>
  <r>
    <n v="15000"/>
    <n v="26.497862329119702"/>
    <s v="19-i27-30"/>
    <n v="19"/>
    <x v="6"/>
  </r>
  <r>
    <n v="2000"/>
    <n v="3.4074452679103837"/>
    <s v="19-i27-r"/>
    <n v="19"/>
    <x v="6"/>
  </r>
  <r>
    <n v="2000"/>
    <n v="3.4074452679103837"/>
    <s v="19-i27-r"/>
    <n v="19"/>
    <x v="6"/>
  </r>
  <r>
    <n v="2000"/>
    <n v="3.1261206654129152"/>
    <s v="19-i27-r"/>
    <n v="19"/>
    <x v="6"/>
  </r>
  <r>
    <n v="2000"/>
    <n v="3.1261206654129152"/>
    <s v="19-i27-r"/>
    <n v="19"/>
    <x v="6"/>
  </r>
  <r>
    <n v="1800"/>
    <n v="2.773540424351685"/>
    <s v="19-i27-r"/>
    <n v="19"/>
    <x v="6"/>
  </r>
  <r>
    <n v="20000"/>
    <n v="30.817115826129832"/>
    <s v="19-i27-31"/>
    <n v="19"/>
    <x v="6"/>
  </r>
  <r>
    <n v="20000"/>
    <n v="30.817115826129832"/>
    <s v="19-i27-32"/>
    <n v="19"/>
    <x v="6"/>
  </r>
  <r>
    <n v="20000"/>
    <n v="35.330483105492938"/>
    <s v="19-i27-33"/>
    <n v="19"/>
    <x v="6"/>
  </r>
  <r>
    <n v="20000"/>
    <n v="35.330483105492938"/>
    <s v="19-i27-34"/>
    <n v="19"/>
    <x v="6"/>
  </r>
  <r>
    <n v="20000"/>
    <n v="35.330483105492938"/>
    <s v="19-i27-35"/>
    <n v="19"/>
    <x v="6"/>
  </r>
  <r>
    <n v="50000"/>
    <n v="88.326207763732342"/>
    <s v="i27-r"/>
    <n v="19"/>
    <x v="6"/>
  </r>
  <r>
    <n v="1850"/>
    <n v="3.2680696872580968"/>
    <s v="i27-r"/>
    <m/>
    <x v="6"/>
  </r>
  <r>
    <n v="1900"/>
    <n v="3.3563958950218291"/>
    <s v="i27-r"/>
    <m/>
    <x v="6"/>
  </r>
  <r>
    <n v="1700"/>
    <n v="3.0030910639668997"/>
    <s v="i27-r"/>
    <m/>
    <x v="6"/>
  </r>
  <r>
    <n v="1975"/>
    <n v="3.4888852066674274"/>
    <s v="i37-r"/>
    <m/>
    <x v="7"/>
  </r>
  <r>
    <n v="1975"/>
    <n v="3.4888852066674274"/>
    <s v="i37-r"/>
    <m/>
    <x v="7"/>
  </r>
  <r>
    <n v="4500"/>
    <n v="7.666751852798364"/>
    <s v="3-i37-1"/>
    <m/>
    <x v="7"/>
  </r>
  <r>
    <n v="2000"/>
    <n v="3.5330483105492938"/>
    <s v="3-i37-r"/>
    <n v="3"/>
    <x v="7"/>
  </r>
  <r>
    <n v="2500"/>
    <n v="4.4163103881866173"/>
    <s v="3-i37-r"/>
    <n v="3"/>
    <x v="7"/>
  </r>
  <r>
    <n v="2400"/>
    <n v="3.7513447984954982"/>
    <s v="3-i37-r"/>
    <n v="3"/>
    <x v="7"/>
  </r>
  <r>
    <n v="8000"/>
    <n v="12.504482661651661"/>
    <s v="3-i37-2"/>
    <n v="3"/>
    <x v="7"/>
  </r>
  <r>
    <n v="5000"/>
    <n v="7.8153016635322876"/>
    <s v="3-i37-r"/>
    <n v="3"/>
    <x v="7"/>
  </r>
  <r>
    <n v="4000"/>
    <n v="6.2522413308258304"/>
    <s v="3-i37-r"/>
    <n v="3"/>
    <x v="7"/>
  </r>
  <r>
    <n v="4000"/>
    <n v="6.2522413308258304"/>
    <s v="3-i37-r"/>
    <n v="3"/>
    <x v="7"/>
  </r>
  <r>
    <n v="2300"/>
    <n v="3.5950387652248521"/>
    <s v="3-i37-r"/>
    <n v="3"/>
    <x v="7"/>
  </r>
  <r>
    <n v="8000"/>
    <n v="14.132193242197175"/>
    <s v="3-i37-2"/>
    <n v="3"/>
    <x v="7"/>
  </r>
  <r>
    <n v="5000"/>
    <n v="8.8326207763732345"/>
    <s v="3-i37-r"/>
    <n v="3"/>
    <x v="7"/>
  </r>
  <r>
    <n v="2000"/>
    <n v="3.5330483105492938"/>
    <s v="3-i37-r"/>
    <n v="3"/>
    <x v="7"/>
  </r>
  <r>
    <n v="2500"/>
    <n v="4.4163103881866173"/>
    <s v="3-i37-r"/>
    <n v="3"/>
    <x v="7"/>
  </r>
  <r>
    <n v="2000"/>
    <n v="3.5330483105492938"/>
    <s v="3-i37-r"/>
    <n v="3"/>
    <x v="7"/>
  </r>
  <r>
    <n v="4500"/>
    <n v="7.9493586987359111"/>
    <s v="3-i37-3"/>
    <n v="3"/>
    <x v="7"/>
  </r>
  <r>
    <n v="2500"/>
    <n v="4.2593065848879803"/>
    <s v="3-i37-r"/>
    <n v="3"/>
    <x v="7"/>
  </r>
  <r>
    <n v="5000"/>
    <n v="7.7042789565324581"/>
    <s v="3-i37-r"/>
    <n v="3"/>
    <x v="7"/>
  </r>
  <r>
    <n v="1000"/>
    <n v="1.5408557913064915"/>
    <s v="3-i37-r"/>
    <n v="3"/>
    <x v="7"/>
  </r>
  <r>
    <n v="1975"/>
    <n v="3.3648522020615039"/>
    <s v="i37-r"/>
    <m/>
    <x v="7"/>
  </r>
  <r>
    <n v="1975"/>
    <n v="3.0870441570952538"/>
    <s v="i37-r"/>
    <m/>
    <x v="7"/>
  </r>
  <r>
    <n v="4000"/>
    <n v="7.0660966210985876"/>
    <s v="7-i37-4"/>
    <n v="7"/>
    <x v="7"/>
  </r>
  <r>
    <n v="2200"/>
    <n v="3.8863531416042232"/>
    <s v="7-i37-r"/>
    <n v="7"/>
    <x v="7"/>
  </r>
  <r>
    <n v="10000"/>
    <n v="17.037226339551921"/>
    <s v="7-i37-5"/>
    <n v="7"/>
    <x v="7"/>
  </r>
  <r>
    <n v="5000"/>
    <n v="8.5186131697759606"/>
    <s v="7-i37-r"/>
    <n v="7"/>
    <x v="7"/>
  </r>
  <r>
    <n v="2000"/>
    <n v="3.0817115826129831"/>
    <s v="7-i37-r"/>
    <n v="7"/>
    <x v="7"/>
  </r>
  <r>
    <n v="2000"/>
    <n v="3.4074452679103837"/>
    <s v="7-i37-r"/>
    <n v="7"/>
    <x v="7"/>
  </r>
  <r>
    <n v="1000"/>
    <n v="1.7665241552746469"/>
    <s v="7-i37-r"/>
    <n v="7"/>
    <x v="7"/>
  </r>
  <r>
    <n v="1000"/>
    <n v="1.7665241552746469"/>
    <s v="7-i37-r"/>
    <n v="7"/>
    <x v="7"/>
  </r>
  <r>
    <n v="2500"/>
    <n v="3.9076508317661438"/>
    <s v="7-i37-r"/>
    <n v="7"/>
    <x v="7"/>
  </r>
  <r>
    <n v="10000"/>
    <n v="15.630603327064575"/>
    <s v="7-i37-5"/>
    <n v="7"/>
    <x v="7"/>
  </r>
  <r>
    <n v="5000"/>
    <n v="7.8153016635322876"/>
    <s v="7-i37-r"/>
    <n v="7"/>
    <x v="7"/>
  </r>
  <r>
    <n v="2500"/>
    <n v="4.4163103881866173"/>
    <s v="7-i37-r"/>
    <n v="7"/>
    <x v="7"/>
  </r>
  <r>
    <n v="1000"/>
    <n v="1.7665241552746469"/>
    <s v="7-i37-r"/>
    <n v="7"/>
    <x v="7"/>
  </r>
  <r>
    <n v="1000"/>
    <n v="1.7665241552746469"/>
    <s v="7-i37-r"/>
    <n v="7"/>
    <x v="7"/>
  </r>
  <r>
    <n v="4000"/>
    <n v="6.1634231652259661"/>
    <s v="7-i37-6"/>
    <n v="7"/>
    <x v="7"/>
  </r>
  <r>
    <n v="2300"/>
    <n v="3.5950387652248521"/>
    <s v="7-i37-r"/>
    <n v="7"/>
    <x v="7"/>
  </r>
  <r>
    <n v="5000"/>
    <n v="7.7042789565324581"/>
    <s v="7-i37-r"/>
    <n v="7"/>
    <x v="7"/>
  </r>
  <r>
    <n v="1500"/>
    <n v="2.3112836869597375"/>
    <s v="9-i37-7"/>
    <n v="9"/>
    <x v="7"/>
  </r>
  <r>
    <n v="2400"/>
    <n v="3.7513447984954982"/>
    <s v="9-i37-r"/>
    <n v="9"/>
    <x v="7"/>
  </r>
  <r>
    <n v="10000"/>
    <n v="15.630603327064575"/>
    <s v="9-i37-8"/>
    <n v="9"/>
    <x v="7"/>
  </r>
  <r>
    <n v="5000"/>
    <n v="8.8326207763732345"/>
    <s v="9-i37-r"/>
    <n v="9"/>
    <x v="7"/>
  </r>
  <r>
    <n v="10000"/>
    <n v="17.665241552746469"/>
    <s v="9-i37-r"/>
    <n v="9"/>
    <x v="7"/>
  </r>
  <r>
    <n v="2000"/>
    <n v="3.4074452679103837"/>
    <s v="9-i37-r"/>
    <n v="9"/>
    <x v="7"/>
  </r>
  <r>
    <n v="2500"/>
    <n v="4.4163103881866173"/>
    <s v="9-i37-r"/>
    <n v="9"/>
    <x v="7"/>
  </r>
  <r>
    <n v="5000"/>
    <n v="8.8326207763732345"/>
    <s v="9-i37-r"/>
    <n v="9"/>
    <x v="7"/>
  </r>
  <r>
    <n v="1975"/>
    <n v="3.4888852066674274"/>
    <s v="i37-r"/>
    <m/>
    <x v="7"/>
  </r>
  <r>
    <n v="3500"/>
    <n v="5.3929952695727206"/>
    <s v="12-i37-9"/>
    <n v="12"/>
    <x v="7"/>
  </r>
  <r>
    <n v="2500"/>
    <n v="3.852139478266229"/>
    <s v="12-i37-r"/>
    <n v="12"/>
    <x v="7"/>
  </r>
  <r>
    <n v="10000"/>
    <n v="15.408557913064916"/>
    <s v="12-i37-10"/>
    <n v="12"/>
    <x v="7"/>
  </r>
  <r>
    <n v="5000"/>
    <n v="7.7042789565324581"/>
    <s v="12-i37-r"/>
    <n v="12"/>
    <x v="7"/>
  </r>
  <r>
    <n v="2500"/>
    <n v="4.4163103881866173"/>
    <s v="12-i37-r"/>
    <n v="12"/>
    <x v="7"/>
  </r>
  <r>
    <n v="4000"/>
    <n v="7.0660966210985876"/>
    <s v="12-i37-r"/>
    <n v="12"/>
    <x v="7"/>
  </r>
  <r>
    <n v="4000"/>
    <n v="6.8148905358207674"/>
    <s v="12-i37-r"/>
    <n v="12"/>
    <x v="7"/>
  </r>
  <r>
    <n v="3000"/>
    <n v="5.2995724658239407"/>
    <s v="12-i37-r"/>
    <n v="12"/>
    <x v="7"/>
  </r>
  <r>
    <n v="10000"/>
    <n v="17.665241552746469"/>
    <s v="12-i37-10"/>
    <n v="12"/>
    <x v="7"/>
  </r>
  <r>
    <n v="5000"/>
    <n v="7.8153016635322876"/>
    <s v="12-i37-r"/>
    <n v="12"/>
    <x v="7"/>
  </r>
  <r>
    <n v="2500"/>
    <n v="4.4163103881866173"/>
    <s v="12-i37-r"/>
    <n v="12"/>
    <x v="7"/>
  </r>
  <r>
    <n v="2300"/>
    <n v="3.5950387652248521"/>
    <s v="12-i37-r"/>
    <n v="12"/>
    <x v="7"/>
  </r>
  <r>
    <n v="10000"/>
    <n v="15.630603327064575"/>
    <s v="12-i37-10"/>
    <n v="12"/>
    <x v="7"/>
  </r>
  <r>
    <n v="5000"/>
    <n v="7.7042789565324581"/>
    <s v="12-i37-r"/>
    <n v="12"/>
    <x v="7"/>
  </r>
  <r>
    <n v="2300"/>
    <n v="3.5439683200049306"/>
    <s v="12-i37-r"/>
    <n v="12"/>
    <x v="7"/>
  </r>
  <r>
    <n v="10000"/>
    <n v="15.408557913064916"/>
    <s v="12-i37-10"/>
    <n v="12"/>
    <x v="7"/>
  </r>
  <r>
    <n v="5000"/>
    <n v="8.5186131697759606"/>
    <s v="12-i37-r"/>
    <n v="12"/>
    <x v="7"/>
  </r>
  <r>
    <n v="3000"/>
    <n v="5.111167901865576"/>
    <s v="12-i37-r"/>
    <n v="12"/>
    <x v="7"/>
  </r>
  <r>
    <n v="2200"/>
    <n v="3.7481897947014224"/>
    <s v="12-i37-r"/>
    <n v="12"/>
    <x v="7"/>
  </r>
  <r>
    <n v="10000"/>
    <n v="17.037226339551921"/>
    <s v="12-i37-10"/>
    <n v="12"/>
    <x v="7"/>
  </r>
  <r>
    <n v="5000"/>
    <n v="7.8153016635322876"/>
    <s v="12-i37-r"/>
    <n v="12"/>
    <x v="7"/>
  </r>
  <r>
    <n v="5000"/>
    <n v="7.7042789565324581"/>
    <s v="12-i37-r"/>
    <n v="12"/>
    <x v="7"/>
  </r>
  <r>
    <n v="70000"/>
    <n v="123.65669086922529"/>
    <s v="12-i37-11"/>
    <n v="12"/>
    <x v="7"/>
  </r>
  <r>
    <n v="3500"/>
    <n v="6.1828345434612642"/>
    <s v="12-i37-12"/>
    <n v="12"/>
    <x v="7"/>
  </r>
  <r>
    <n v="3000"/>
    <n v="5.2995724658239407"/>
    <s v="12-i37-r"/>
    <n v="12"/>
    <x v="7"/>
  </r>
  <r>
    <n v="5000"/>
    <n v="8.8326207763732345"/>
    <s v="12-i37-r"/>
    <n v="12"/>
    <x v="7"/>
  </r>
  <r>
    <n v="25000"/>
    <n v="44.163103881866171"/>
    <s v="12-i37-r"/>
    <n v="12"/>
    <x v="7"/>
  </r>
  <r>
    <n v="1975"/>
    <n v="3.4888852066674274"/>
    <s v="i37-r"/>
    <m/>
    <x v="7"/>
  </r>
  <r>
    <n v="120000"/>
    <n v="211.98289863295761"/>
    <s v="i37-r"/>
    <m/>
    <x v="7"/>
  </r>
  <r>
    <n v="1975"/>
    <n v="3.4888852066674274"/>
    <s v="i37-r"/>
    <m/>
    <x v="7"/>
  </r>
  <r>
    <n v="4000"/>
    <n v="6.2522413308258304"/>
    <s v="18-i37-14"/>
    <n v="18"/>
    <x v="7"/>
  </r>
  <r>
    <n v="2000"/>
    <n v="3.1261206654129152"/>
    <s v="18-i37-r"/>
    <n v="18"/>
    <x v="7"/>
  </r>
  <r>
    <n v="2000"/>
    <n v="3.5330483105492938"/>
    <s v="18-i37-r"/>
    <n v="18"/>
    <x v="7"/>
  </r>
  <r>
    <n v="2300"/>
    <n v="4.0630055571316879"/>
    <s v="18-i37-r"/>
    <n v="18"/>
    <x v="7"/>
  </r>
  <r>
    <n v="8000"/>
    <n v="14.132193242197175"/>
    <s v="18-i37-15"/>
    <n v="18"/>
    <x v="7"/>
  </r>
  <r>
    <n v="5000"/>
    <n v="8.5186131697759606"/>
    <s v="18-i37-r"/>
    <n v="18"/>
    <x v="7"/>
  </r>
  <r>
    <n v="1500"/>
    <n v="2.555583950932788"/>
    <s v="18-i37-r"/>
    <n v="18"/>
    <x v="7"/>
  </r>
  <r>
    <n v="1500"/>
    <n v="2.3112836869597375"/>
    <s v="18-i37-r"/>
    <n v="18"/>
    <x v="7"/>
  </r>
  <r>
    <n v="1500"/>
    <n v="2.3112836869597375"/>
    <s v="18-i37-r"/>
    <n v="18"/>
    <x v="7"/>
  </r>
  <r>
    <n v="1950"/>
    <n v="3.0046687930476588"/>
    <s v="18-i37-r"/>
    <n v="18"/>
    <x v="7"/>
  </r>
  <r>
    <n v="8000"/>
    <n v="12.326846330451932"/>
    <s v="18-i37-15"/>
    <n v="18"/>
    <x v="7"/>
  </r>
  <r>
    <n v="5000"/>
    <n v="8.8326207763732345"/>
    <s v="18-i37-r"/>
    <n v="18"/>
    <x v="7"/>
  </r>
  <r>
    <n v="1500"/>
    <n v="2.6497862329119704"/>
    <s v="18-i37-r"/>
    <n v="18"/>
    <x v="7"/>
  </r>
  <r>
    <n v="3500"/>
    <n v="6.1828345434612642"/>
    <s v="18-i37-r"/>
    <n v="18"/>
    <x v="7"/>
  </r>
  <r>
    <n v="3500"/>
    <n v="6.1828345434612642"/>
    <s v="18-i37-r"/>
    <n v="18"/>
    <x v="7"/>
  </r>
  <r>
    <n v="4000"/>
    <n v="7.0660966210985876"/>
    <s v="18-i37-16"/>
    <n v="18"/>
    <x v="7"/>
  </r>
  <r>
    <n v="2300"/>
    <n v="4.0630055571316879"/>
    <s v="18-i37-r"/>
    <n v="18"/>
    <x v="7"/>
  </r>
  <r>
    <n v="5000"/>
    <n v="8.8326207763732345"/>
    <s v="18-i37-r"/>
    <n v="18"/>
    <x v="7"/>
  </r>
  <r>
    <n v="6475"/>
    <n v="11.438243905403338"/>
    <s v="i37-r"/>
    <s v=" "/>
    <x v="7"/>
  </r>
  <r>
    <n v="5000"/>
    <n v="8.8326207763732345"/>
    <s v="i37-r"/>
    <m/>
    <x v="7"/>
  </r>
  <r>
    <n v="4500"/>
    <n v="7.9493586987359111"/>
    <s v="22-i37-17"/>
    <n v="22"/>
    <x v="7"/>
  </r>
  <r>
    <n v="2100"/>
    <n v="3.7097007260767585"/>
    <s v="22-i37-r"/>
    <n v="22"/>
    <x v="7"/>
  </r>
  <r>
    <n v="8000"/>
    <n v="14.132193242197175"/>
    <s v="22-i37-18"/>
    <n v="22"/>
    <x v="7"/>
  </r>
  <r>
    <n v="5000"/>
    <n v="8.8326207763732345"/>
    <s v="22-i37-r"/>
    <n v="22"/>
    <x v="7"/>
  </r>
  <r>
    <n v="1500"/>
    <n v="2.6497862329119704"/>
    <s v="22-i37-r"/>
    <n v="22"/>
    <x v="7"/>
  </r>
  <r>
    <n v="65000"/>
    <n v="114.82407009285204"/>
    <s v="22-i37-r"/>
    <m/>
    <x v="7"/>
  </r>
  <r>
    <n v="5000"/>
    <n v="8.8326207763732345"/>
    <s v="22-i37-r"/>
    <n v="22"/>
    <x v="7"/>
  </r>
  <r>
    <n v="5000"/>
    <n v="7.8153016635322876"/>
    <s v="22-i37-r"/>
    <n v="22"/>
    <x v="7"/>
  </r>
  <r>
    <n v="2200"/>
    <n v="3.8863531416042232"/>
    <s v="22-i37-r"/>
    <n v="22"/>
    <x v="7"/>
  </r>
  <r>
    <n v="8000"/>
    <n v="12.504482661651661"/>
    <s v="22-i37-18"/>
    <n v="22"/>
    <x v="7"/>
  </r>
  <r>
    <n v="1500"/>
    <n v="2.6497862329119704"/>
    <s v="22-i37-r"/>
    <n v="22"/>
    <x v="7"/>
  </r>
  <r>
    <n v="4500"/>
    <n v="7.666751852798364"/>
    <s v="22-i37-19"/>
    <n v="22"/>
    <x v="7"/>
  </r>
  <r>
    <n v="2300"/>
    <n v="3.9185620580969416"/>
    <s v="22-i37-r"/>
    <n v="22"/>
    <x v="7"/>
  </r>
  <r>
    <n v="5000"/>
    <n v="8.5186131697759606"/>
    <s v="22-i37-r"/>
    <n v="22"/>
    <x v="7"/>
  </r>
  <r>
    <n v="3500"/>
    <n v="5.4707111644726014"/>
    <s v="i49-r"/>
    <m/>
    <x v="8"/>
  </r>
  <r>
    <n v="1950"/>
    <n v="3.4447221027855615"/>
    <s v="i49-r"/>
    <m/>
    <x v="8"/>
  </r>
  <r>
    <n v="5000"/>
    <n v="8.8326207763732345"/>
    <s v="2-i49-1"/>
    <n v="2"/>
    <x v="8"/>
  </r>
  <r>
    <n v="3500"/>
    <n v="5.9630292188431717"/>
    <s v="2-i49-r"/>
    <n v="2"/>
    <x v="8"/>
  </r>
  <r>
    <n v="1800"/>
    <n v="2.8135085988716235"/>
    <s v="2-i49-r"/>
    <n v="2"/>
    <x v="8"/>
  </r>
  <r>
    <n v="5000"/>
    <n v="7.8153016635322876"/>
    <s v="2-i49-r"/>
    <n v="2"/>
    <x v="8"/>
  </r>
  <r>
    <n v="8000"/>
    <n v="12.504482661651661"/>
    <s v="2-i49-2"/>
    <n v="2"/>
    <x v="8"/>
  </r>
  <r>
    <n v="1600"/>
    <n v="2.7259562143283071"/>
    <s v="2-i49-r"/>
    <n v="2"/>
    <x v="8"/>
  </r>
  <r>
    <n v="7000"/>
    <n v="11.926058437686343"/>
    <s v="2-i49-r"/>
    <n v="2"/>
    <x v="8"/>
  </r>
  <r>
    <n v="7000"/>
    <n v="12.365669086922528"/>
    <s v="2-i49-r"/>
    <n v="2"/>
    <x v="8"/>
  </r>
  <r>
    <n v="1500"/>
    <n v="2.6497862329119704"/>
    <s v="2-i49-r"/>
    <n v="2"/>
    <x v="8"/>
  </r>
  <r>
    <n v="5000"/>
    <n v="8.8326207763732345"/>
    <s v="2-i49-r"/>
    <n v="2"/>
    <x v="8"/>
  </r>
  <r>
    <n v="8000"/>
    <n v="12.504482661651661"/>
    <s v="2-i49-2"/>
    <n v="2"/>
    <x v="8"/>
  </r>
  <r>
    <n v="2400"/>
    <n v="3.7513447984954982"/>
    <s v="2-i49-r"/>
    <n v="2"/>
    <x v="8"/>
  </r>
  <r>
    <n v="3500"/>
    <n v="5.9630292188431717"/>
    <s v="2-i49-r"/>
    <n v="2"/>
    <x v="8"/>
  </r>
  <r>
    <n v="5000"/>
    <n v="8.5186131697759606"/>
    <s v="2-i49-3"/>
    <n v="2"/>
    <x v="8"/>
  </r>
  <r>
    <n v="1800"/>
    <n v="3.1797434794943644"/>
    <s v="2-i49-r"/>
    <n v="2"/>
    <x v="8"/>
  </r>
  <r>
    <n v="5000"/>
    <n v="8.8326207763732345"/>
    <s v="2-i49-r"/>
    <n v="2"/>
    <x v="8"/>
  </r>
  <r>
    <n v="2700"/>
    <n v="4.7696152192415466"/>
    <s v="i49-r"/>
    <m/>
    <x v="8"/>
  </r>
  <r>
    <n v="4000"/>
    <n v="7.0660966210985876"/>
    <s v="4-i49-4"/>
    <n v="4"/>
    <x v="8"/>
  </r>
  <r>
    <n v="2500"/>
    <n v="4.2593065848879803"/>
    <s v="4-i49-r"/>
    <n v="4"/>
    <x v="8"/>
  </r>
  <r>
    <n v="2500"/>
    <n v="4.2593065848879803"/>
    <s v="4-i49-r"/>
    <n v="4"/>
    <x v="8"/>
  </r>
  <r>
    <n v="1900"/>
    <n v="2.9698146321422692"/>
    <s v="4-i49-r"/>
    <n v="4"/>
    <x v="8"/>
  </r>
  <r>
    <n v="5000"/>
    <n v="7.8153016635322876"/>
    <s v="4-i49-r"/>
    <n v="4"/>
    <x v="8"/>
  </r>
  <r>
    <n v="7000"/>
    <n v="10.941422328945203"/>
    <s v="4-i49-5"/>
    <n v="4"/>
    <x v="8"/>
  </r>
  <r>
    <n v="1700"/>
    <n v="2.8963284777238263"/>
    <s v="4-i49-r"/>
    <n v="4"/>
    <x v="8"/>
  </r>
  <r>
    <n v="2000"/>
    <n v="3.4074452679103837"/>
    <s v="4-i49-r"/>
    <n v="4"/>
    <x v="8"/>
  </r>
  <r>
    <n v="2000"/>
    <n v="3.5330483105492938"/>
    <s v="4-i49-r"/>
    <n v="4"/>
    <x v="8"/>
  </r>
  <r>
    <n v="1850"/>
    <n v="3.151886872817105"/>
    <s v="4-i49-r"/>
    <n v="4"/>
    <x v="8"/>
  </r>
  <r>
    <n v="5000"/>
    <n v="7.7042789565324581"/>
    <s v="4-i49-r"/>
    <n v="4"/>
    <x v="8"/>
  </r>
  <r>
    <n v="7000"/>
    <n v="11.926058437686343"/>
    <s v="4-i49-5"/>
    <n v="4"/>
    <x v="8"/>
  </r>
  <r>
    <n v="1500"/>
    <n v="2.555583950932788"/>
    <s v="4-i49-r"/>
    <n v="4"/>
    <x v="8"/>
  </r>
  <r>
    <n v="4000"/>
    <n v="6.8148905358207674"/>
    <s v="4-i49-6"/>
    <n v="4"/>
    <x v="8"/>
  </r>
  <r>
    <n v="1900"/>
    <n v="3.3563958950218291"/>
    <s v="4-i49-r"/>
    <n v="4"/>
    <x v="8"/>
  </r>
  <r>
    <n v="5000"/>
    <n v="8.8326207763732345"/>
    <s v="i49-r"/>
    <m/>
    <x v="8"/>
  </r>
  <r>
    <n v="3700"/>
    <n v="6.5361393745161935"/>
    <s v="i49-r"/>
    <m/>
    <x v="8"/>
  </r>
  <r>
    <n v="1950"/>
    <n v="3.3222591362126241"/>
    <s v="i49-r"/>
    <m/>
    <x v="8"/>
  </r>
  <r>
    <n v="2000"/>
    <n v="3.5330483105492938"/>
    <s v="11-i49-7"/>
    <n v="11"/>
    <x v="8"/>
  </r>
  <r>
    <n v="2500"/>
    <n v="4.4163103881866173"/>
    <s v="11-i49-r"/>
    <n v="11"/>
    <x v="8"/>
  </r>
  <r>
    <n v="1900"/>
    <n v="3.2370730045148646"/>
    <s v="11-i49-r"/>
    <n v="11"/>
    <x v="8"/>
  </r>
  <r>
    <n v="5000"/>
    <n v="7.8153016635322876"/>
    <s v="11-i49-r"/>
    <n v="11"/>
    <x v="8"/>
  </r>
  <r>
    <n v="10000"/>
    <n v="15.630603327064575"/>
    <s v="11-i49-8"/>
    <n v="11"/>
    <x v="8"/>
  </r>
  <r>
    <n v="1600"/>
    <n v="2.826438648439435"/>
    <s v="11-i49-r"/>
    <n v="11"/>
    <x v="8"/>
  </r>
  <r>
    <n v="3500"/>
    <n v="6.1828345434612642"/>
    <s v="11-i49-r"/>
    <n v="11"/>
    <x v="8"/>
  </r>
  <r>
    <n v="3500"/>
    <n v="6.1828345434612642"/>
    <s v="11-i49-r"/>
    <n v="11"/>
    <x v="8"/>
  </r>
  <r>
    <n v="1900"/>
    <n v="3.3563958950218291"/>
    <s v="11-i49-r"/>
    <n v="11"/>
    <x v="8"/>
  </r>
  <r>
    <n v="5000"/>
    <n v="8.8326207763732345"/>
    <s v="11-i49-r"/>
    <n v="11"/>
    <x v="8"/>
  </r>
  <r>
    <n v="10000"/>
    <n v="17.037226339551921"/>
    <s v="11-i49-8"/>
    <n v="11"/>
    <x v="8"/>
  </r>
  <r>
    <n v="1500"/>
    <n v="2.555583950932788"/>
    <s v="11-i49-r"/>
    <n v="11"/>
    <x v="8"/>
  </r>
  <r>
    <n v="2000"/>
    <n v="3.5330483105492938"/>
    <s v="11-i49-r"/>
    <n v="11"/>
    <x v="8"/>
  </r>
  <r>
    <n v="2000"/>
    <n v="3.5330483105492938"/>
    <s v="11-i49-r"/>
    <n v="11"/>
    <x v="8"/>
  </r>
  <r>
    <n v="2500"/>
    <n v="4.4163103881866173"/>
    <s v="11-i49-r"/>
    <n v="11"/>
    <x v="8"/>
  </r>
  <r>
    <n v="2000"/>
    <n v="3.5330483105492938"/>
    <s v="11-i49-9"/>
    <n v="11"/>
    <x v="8"/>
  </r>
  <r>
    <n v="1900"/>
    <n v="3.3563958950218291"/>
    <s v="11-i49-r"/>
    <n v="11"/>
    <x v="8"/>
  </r>
  <r>
    <n v="5000"/>
    <n v="8.8326207763732345"/>
    <s v="11-i49-r"/>
    <n v="11"/>
    <x v="8"/>
  </r>
  <r>
    <n v="2500"/>
    <n v="3.852139478266229"/>
    <s v="i49-r"/>
    <m/>
    <x v="8"/>
  </r>
  <r>
    <n v="1900"/>
    <n v="3.2370730045148646"/>
    <s v="i49-r"/>
    <m/>
    <x v="8"/>
  </r>
  <r>
    <n v="6000"/>
    <n v="10.222335803731152"/>
    <s v="13-i49-10"/>
    <n v="13"/>
    <x v="8"/>
  </r>
  <r>
    <n v="4800"/>
    <n v="8.1778686429849206"/>
    <s v="13-i49-r"/>
    <n v="13"/>
    <x v="8"/>
  </r>
  <r>
    <n v="5000"/>
    <n v="8.5186131697759606"/>
    <s v="13-i49-r"/>
    <n v="13"/>
    <x v="8"/>
  </r>
  <r>
    <n v="15000"/>
    <n v="23.445904990596862"/>
    <s v="13-i49-11"/>
    <n v="13"/>
    <x v="8"/>
  </r>
  <r>
    <n v="26000"/>
    <n v="44.296788482834991"/>
    <s v="13-i49-12"/>
    <n v="13"/>
    <x v="8"/>
  </r>
  <r>
    <n v="6000"/>
    <n v="9.2451347478389501"/>
    <s v="13-i49-13"/>
    <n v="13"/>
    <x v="8"/>
  </r>
  <r>
    <n v="7500"/>
    <n v="11.556418434798687"/>
    <s v="13-i49-r"/>
    <n v="13"/>
    <x v="8"/>
  </r>
  <r>
    <n v="5000"/>
    <n v="7.8153016635322876"/>
    <s v="13-i49-r"/>
    <n v="13"/>
    <x v="8"/>
  </r>
  <r>
    <n v="25000"/>
    <n v="38.521394782662291"/>
    <s v="13-i49-14"/>
    <n v="13"/>
    <x v="8"/>
  </r>
  <r>
    <n v="13000"/>
    <n v="20.031125286984391"/>
    <s v="13-i49-r"/>
    <n v="13"/>
    <x v="8"/>
  </r>
  <r>
    <n v="2600"/>
    <n v="4.0062250573968781"/>
    <s v="i49-r"/>
    <m/>
    <x v="8"/>
  </r>
  <r>
    <n v="3000"/>
    <n v="4.6891809981193724"/>
    <s v="17-i49-15"/>
    <n v="17"/>
    <x v="8"/>
  </r>
  <r>
    <n v="5000"/>
    <n v="8.8326207763732345"/>
    <s v="17-i49-r"/>
    <n v="17"/>
    <x v="8"/>
  </r>
  <r>
    <n v="1950"/>
    <n v="3.4447221027855615"/>
    <s v="17-i49-r"/>
    <n v="17"/>
    <x v="8"/>
  </r>
  <r>
    <n v="5000"/>
    <n v="8.8326207763732345"/>
    <s v="17-i49-r"/>
    <n v="17"/>
    <x v="8"/>
  </r>
  <r>
    <n v="8000"/>
    <n v="14.132193242197175"/>
    <s v="17-i49-16"/>
    <n v="17"/>
    <x v="8"/>
  </r>
  <r>
    <n v="3500"/>
    <n v="6.1828345434612642"/>
    <s v="17-i49-r"/>
    <n v="17"/>
    <x v="8"/>
  </r>
  <r>
    <n v="3500"/>
    <n v="6.1828345434612642"/>
    <s v="17-i49-r"/>
    <n v="17"/>
    <x v="8"/>
  </r>
  <r>
    <n v="1800"/>
    <n v="3.1797434794943644"/>
    <s v="17-i49-r"/>
    <n v="17"/>
    <x v="8"/>
  </r>
  <r>
    <n v="5000"/>
    <n v="8.8326207763732345"/>
    <s v="17-i49-r"/>
    <n v="17"/>
    <x v="8"/>
  </r>
  <r>
    <n v="8000"/>
    <n v="12.326846330451932"/>
    <s v="17-i49-16"/>
    <n v="17"/>
    <x v="8"/>
  </r>
  <r>
    <n v="1800"/>
    <n v="3.1797434794943644"/>
    <s v="17-i49-r"/>
    <n v="17"/>
    <x v="8"/>
  </r>
  <r>
    <n v="120000"/>
    <n v="211.98289863295761"/>
    <s v="i49-r"/>
    <m/>
    <x v="8"/>
  </r>
  <r>
    <n v="5000"/>
    <n v="8.5186131697759606"/>
    <s v="17-i49-r"/>
    <n v="17"/>
    <x v="8"/>
  </r>
  <r>
    <n v="3000"/>
    <n v="5.2995724658239407"/>
    <s v="17-i49-17"/>
    <n v="17"/>
    <x v="8"/>
  </r>
  <r>
    <n v="1950"/>
    <n v="3.4447221027855615"/>
    <s v="17-i49-r"/>
    <n v="17"/>
    <x v="8"/>
  </r>
  <r>
    <n v="5000"/>
    <n v="8.8326207763732345"/>
    <s v="17-i49-r"/>
    <n v="17"/>
    <x v="8"/>
  </r>
  <r>
    <n v="1600"/>
    <n v="2.826438648439435"/>
    <s v="17-i49-r"/>
    <n v="17"/>
    <x v="8"/>
  </r>
  <r>
    <n v="1900"/>
    <n v="3.3563958950218291"/>
    <s v="i49-r"/>
    <m/>
    <x v="8"/>
  </r>
  <r>
    <n v="2500"/>
    <n v="4.4163103881866173"/>
    <s v="i49-r"/>
    <m/>
    <x v="8"/>
  </r>
  <r>
    <n v="4000"/>
    <n v="7.0660966210985876"/>
    <s v="21-i49-18"/>
    <n v="21"/>
    <x v="8"/>
  </r>
  <r>
    <n v="2500"/>
    <n v="4.4163103881866173"/>
    <s v="21-i49-19"/>
    <n v="21"/>
    <x v="8"/>
  </r>
  <r>
    <n v="1900"/>
    <n v="3.2370730045148646"/>
    <s v="21-i49-r"/>
    <n v="21"/>
    <x v="8"/>
  </r>
  <r>
    <n v="5000"/>
    <n v="8.8326207763732345"/>
    <s v="21-i49-r"/>
    <n v="21"/>
    <x v="8"/>
  </r>
  <r>
    <n v="8000"/>
    <n v="14.132193242197175"/>
    <s v="21-i49-20"/>
    <n v="21"/>
    <x v="8"/>
  </r>
  <r>
    <n v="3000"/>
    <n v="5.2995724658239407"/>
    <s v="21-i49-r"/>
    <n v="21"/>
    <x v="8"/>
  </r>
  <r>
    <n v="3000"/>
    <n v="4.6891809981193724"/>
    <s v="21-i49-r"/>
    <n v="21"/>
    <x v="8"/>
  </r>
  <r>
    <n v="1950"/>
    <n v="3.4447221027855615"/>
    <s v="21-i49-r"/>
    <n v="21"/>
    <x v="8"/>
  </r>
  <r>
    <n v="5000"/>
    <n v="7.8153016635322876"/>
    <s v="21-i49-r"/>
    <n v="21"/>
    <x v="8"/>
  </r>
  <r>
    <n v="8000"/>
    <n v="14.132193242197175"/>
    <s v="21-i49-20"/>
    <n v="21"/>
    <x v="8"/>
  </r>
  <r>
    <n v="2100"/>
    <n v="3.7097007260767585"/>
    <s v="21-i49-r"/>
    <n v="21"/>
    <x v="8"/>
  </r>
  <r>
    <n v="2500"/>
    <n v="3.9076508317661438"/>
    <s v="21-i49-21"/>
    <n v="21"/>
    <x v="8"/>
  </r>
  <r>
    <n v="4000"/>
    <n v="7.0660966210985876"/>
    <s v="21-i49-22"/>
    <n v="21"/>
    <x v="8"/>
  </r>
  <r>
    <n v="1950"/>
    <n v="3.4447221027855615"/>
    <s v="21-i49-r"/>
    <n v="21"/>
    <x v="8"/>
  </r>
  <r>
    <n v="5000"/>
    <n v="8.8326207763732345"/>
    <s v="21-i49-r"/>
    <n v="21"/>
    <x v="8"/>
  </r>
  <r>
    <n v="1200"/>
    <n v="2.0444671607462301"/>
    <s v="21-i49-r"/>
    <n v="21"/>
    <x v="8"/>
  </r>
  <r>
    <n v="80000"/>
    <n v="136.29781071641537"/>
    <s v="i54-1"/>
    <m/>
    <x v="9"/>
  </r>
  <r>
    <n v="1600"/>
    <n v="2.7259562143283071"/>
    <s v="i54-r"/>
    <m/>
    <x v="9"/>
  </r>
  <r>
    <n v="1600"/>
    <n v="2.7259562143283071"/>
    <s v="i54-r"/>
    <m/>
    <x v="9"/>
  </r>
  <r>
    <n v="1950"/>
    <n v="3.4447221027855615"/>
    <s v="i54-r"/>
    <m/>
    <x v="9"/>
  </r>
  <r>
    <n v="1000"/>
    <n v="1.7665241552746469"/>
    <s v="i54-r"/>
    <m/>
    <x v="9"/>
  </r>
  <r>
    <n v="1600"/>
    <n v="2.826438648439435"/>
    <s v="i54-r"/>
    <m/>
    <x v="9"/>
  </r>
  <r>
    <n v="1950"/>
    <n v="3.4447221027855615"/>
    <s v="i54-r"/>
    <m/>
    <x v="9"/>
  </r>
  <r>
    <n v="1800"/>
    <n v="3.1797434794943644"/>
    <s v="i54-r"/>
    <m/>
    <x v="9"/>
  </r>
  <r>
    <n v="1750"/>
    <n v="2.9815146094215859"/>
    <s v="i54-r"/>
    <m/>
    <x v="9"/>
  </r>
  <r>
    <n v="1800"/>
    <n v="2.8135085988716235"/>
    <s v="i54-r"/>
    <m/>
    <x v="9"/>
  </r>
  <r>
    <n v="1500"/>
    <n v="2.555583950932788"/>
    <s v="i54-r"/>
    <m/>
    <x v="9"/>
  </r>
  <r>
    <n v="1500"/>
    <n v="2.3445904990596862"/>
    <s v="9-i54-2"/>
    <n v="9"/>
    <x v="9"/>
  </r>
  <r>
    <n v="10000"/>
    <n v="17.665241552746469"/>
    <s v="9-i54-3"/>
    <n v="9"/>
    <x v="9"/>
  </r>
  <r>
    <n v="5000"/>
    <n v="8.8326207763732345"/>
    <s v="9-i54-r"/>
    <n v="9"/>
    <x v="9"/>
  </r>
  <r>
    <n v="1850"/>
    <n v="2.8505832139170093"/>
    <s v="9-i54-r"/>
    <n v="9"/>
    <x v="9"/>
  </r>
  <r>
    <n v="10000"/>
    <n v="17.665241552746469"/>
    <s v="9-i54-3"/>
    <n v="9"/>
    <x v="9"/>
  </r>
  <r>
    <n v="5000"/>
    <n v="8.8326207763732345"/>
    <s v="9-i54-r"/>
    <n v="9"/>
    <x v="9"/>
  </r>
  <r>
    <n v="1700"/>
    <n v="3.0030910639668997"/>
    <s v="9-i54-r"/>
    <n v="9"/>
    <x v="9"/>
  </r>
  <r>
    <n v="1500"/>
    <n v="2.6497862329119704"/>
    <s v="9-i54-4"/>
    <n v="9"/>
    <x v="9"/>
  </r>
  <r>
    <n v="5000"/>
    <n v="8.8326207763732345"/>
    <s v="9-i54-r"/>
    <n v="9"/>
    <x v="9"/>
  </r>
  <r>
    <n v="1750"/>
    <n v="3.0914172717306321"/>
    <s v="9-i54-r"/>
    <n v="9"/>
    <x v="9"/>
  </r>
  <r>
    <n v="1800"/>
    <n v="3.1797434794943644"/>
    <s v="i54-r"/>
    <m/>
    <x v="9"/>
  </r>
  <r>
    <n v="1900"/>
    <n v="3.3563958950218291"/>
    <s v="i54-r"/>
    <s v=" "/>
    <x v="9"/>
  </r>
  <r>
    <n v="1500"/>
    <n v="2.6497862329119704"/>
    <s v="i54-r"/>
    <m/>
    <x v="9"/>
  </r>
  <r>
    <n v="5000"/>
    <n v="8.8326207763732345"/>
    <s v="12-i54-5"/>
    <n v="12"/>
    <x v="9"/>
  </r>
  <r>
    <n v="15000"/>
    <n v="26.497862329119702"/>
    <s v="12-i54-6"/>
    <n v="12"/>
    <x v="9"/>
  </r>
  <r>
    <n v="5000"/>
    <n v="8.8326207763732345"/>
    <s v="12-i54-r"/>
    <n v="12"/>
    <x v="9"/>
  </r>
  <r>
    <n v="1800"/>
    <n v="3.1797434794943644"/>
    <s v="12-i54-r"/>
    <n v="12"/>
    <x v="9"/>
  </r>
  <r>
    <n v="15000"/>
    <n v="23.445904990596862"/>
    <s v="12-i54-6"/>
    <n v="12"/>
    <x v="9"/>
  </r>
  <r>
    <n v="5000"/>
    <n v="8.8326207763732345"/>
    <s v="12-i54-r"/>
    <n v="12"/>
    <x v="9"/>
  </r>
  <r>
    <n v="2000"/>
    <n v="3.5330483105492938"/>
    <s v="12-i54-r"/>
    <n v="12"/>
    <x v="9"/>
  </r>
  <r>
    <n v="15000"/>
    <n v="26.497862329119702"/>
    <s v="12-i54-6"/>
    <n v="12"/>
    <x v="9"/>
  </r>
  <r>
    <n v="5000"/>
    <n v="8.8326207763732345"/>
    <s v="12-i54-r"/>
    <n v="12"/>
    <x v="9"/>
  </r>
  <r>
    <n v="2000"/>
    <n v="3.5330483105492938"/>
    <s v="12-i54-r"/>
    <n v="12"/>
    <x v="9"/>
  </r>
  <r>
    <n v="7500"/>
    <n v="13.248931164559851"/>
    <s v="12-i54-r"/>
    <n v="12"/>
    <x v="9"/>
  </r>
  <r>
    <n v="15000"/>
    <n v="25.555839509327878"/>
    <s v="12-i54-6"/>
    <n v="12"/>
    <x v="9"/>
  </r>
  <r>
    <n v="5000"/>
    <n v="8.5186131697759606"/>
    <s v="12-i54-r"/>
    <n v="12"/>
    <x v="9"/>
  </r>
  <r>
    <n v="2000"/>
    <n v="3.4074452679103837"/>
    <s v="12-i54-r"/>
    <n v="12"/>
    <x v="9"/>
  </r>
  <r>
    <n v="15000"/>
    <n v="26.497862329119702"/>
    <s v="12-i54-6"/>
    <n v="12"/>
    <x v="9"/>
  </r>
  <r>
    <n v="5000"/>
    <n v="8.5186131697759606"/>
    <s v="12-i54-r"/>
    <n v="12"/>
    <x v="9"/>
  </r>
  <r>
    <n v="2000"/>
    <n v="3.5330483105492938"/>
    <s v="12-i54-r"/>
    <n v="12"/>
    <x v="9"/>
  </r>
  <r>
    <n v="5000"/>
    <n v="8.8326207763732345"/>
    <s v="12-i54-7"/>
    <n v="12"/>
    <x v="9"/>
  </r>
  <r>
    <n v="5000"/>
    <n v="8.8326207763732345"/>
    <s v="12-i54-r"/>
    <n v="12"/>
    <x v="9"/>
  </r>
  <r>
    <n v="1800"/>
    <n v="3.0667007411193454"/>
    <s v="i54-r"/>
    <m/>
    <x v="9"/>
  </r>
  <r>
    <n v="50000"/>
    <n v="88.326207763732342"/>
    <s v="i54-r"/>
    <m/>
    <x v="9"/>
  </r>
  <r>
    <n v="50000"/>
    <n v="88.326207763732342"/>
    <s v="i54-r"/>
    <m/>
    <x v="9"/>
  </r>
  <r>
    <n v="2250"/>
    <n v="3.9746793493679555"/>
    <s v="i54-r"/>
    <m/>
    <x v="9"/>
  </r>
  <r>
    <n v="1800"/>
    <n v="3.1797434794943644"/>
    <s v="i54-r"/>
    <m/>
    <x v="9"/>
  </r>
  <r>
    <n v="15000"/>
    <n v="26.497862329119702"/>
    <s v="19-i54-8"/>
    <n v="19"/>
    <x v="9"/>
  </r>
  <r>
    <n v="5000"/>
    <n v="8.8326207763732345"/>
    <s v="19-i54-r"/>
    <n v="19"/>
    <x v="9"/>
  </r>
  <r>
    <n v="1600"/>
    <n v="2.826438648439435"/>
    <s v="19-i54-r"/>
    <n v="19"/>
    <x v="9"/>
  </r>
  <r>
    <n v="4000"/>
    <n v="7.0660966210985876"/>
    <s v="i54-9"/>
    <m/>
    <x v="9"/>
  </r>
  <r>
    <n v="10000"/>
    <n v="15.630603327064575"/>
    <s v="i54-10"/>
    <m/>
    <x v="9"/>
  </r>
  <r>
    <n v="5000"/>
    <n v="8.8326207763732345"/>
    <s v="i54-r"/>
    <m/>
    <x v="9"/>
  </r>
  <r>
    <n v="1850"/>
    <n v="3.2680696872580968"/>
    <s v="i54-r"/>
    <m/>
    <x v="9"/>
  </r>
  <r>
    <n v="4000"/>
    <n v="7.0660966210985876"/>
    <s v="i54-11"/>
    <m/>
    <x v="9"/>
  </r>
  <r>
    <n v="5000"/>
    <n v="8.8326207763732345"/>
    <s v="i54-r"/>
    <m/>
    <x v="9"/>
  </r>
  <r>
    <n v="2000"/>
    <n v="3.5330483105492938"/>
    <s v="i54-r"/>
    <m/>
    <x v="9"/>
  </r>
  <r>
    <n v="5000"/>
    <n v="8.8326207763732345"/>
    <s v="i54-r"/>
    <m/>
    <x v="9"/>
  </r>
  <r>
    <n v="50000"/>
    <n v="88.326207763732342"/>
    <s v="i54-r"/>
    <m/>
    <x v="9"/>
  </r>
  <r>
    <n v="1900"/>
    <n v="3.3563958950218291"/>
    <s v="i69-r"/>
    <m/>
    <x v="10"/>
  </r>
  <r>
    <n v="15000"/>
    <n v="26.497862329119702"/>
    <s v="i69-r"/>
    <n v="1"/>
    <x v="10"/>
  </r>
  <r>
    <n v="1900"/>
    <n v="3.3563958950218291"/>
    <s v="1-i69-r"/>
    <n v="1"/>
    <x v="10"/>
  </r>
  <r>
    <n v="40000"/>
    <n v="70.660966210985876"/>
    <s v="1-i69-1"/>
    <n v="1"/>
    <x v="10"/>
  </r>
  <r>
    <n v="40000"/>
    <n v="70.660966210985876"/>
    <s v="1-i69-1"/>
    <n v="1"/>
    <x v="10"/>
  </r>
  <r>
    <n v="10000"/>
    <n v="17.665241552746469"/>
    <s v="1-i69-r"/>
    <n v="1"/>
    <x v="10"/>
  </r>
  <r>
    <n v="5000"/>
    <n v="8.8326207763732345"/>
    <s v="1-i69-r"/>
    <n v="1"/>
    <x v="10"/>
  </r>
  <r>
    <n v="3550"/>
    <n v="6.2711607512249961"/>
    <s v="1-i69-r"/>
    <n v="1"/>
    <x v="10"/>
  </r>
  <r>
    <n v="120000"/>
    <n v="211.98289863295761"/>
    <s v="i69-r"/>
    <m/>
    <x v="10"/>
  </r>
  <r>
    <n v="1900"/>
    <n v="3.3563958950218291"/>
    <s v="i69-r"/>
    <m/>
    <x v="10"/>
  </r>
  <r>
    <n v="1900"/>
    <n v="3.3563958950218291"/>
    <s v="i69-r"/>
    <m/>
    <x v="10"/>
  </r>
  <r>
    <n v="1900"/>
    <n v="3.3563958950218291"/>
    <s v="i69-r"/>
    <m/>
    <x v="10"/>
  </r>
  <r>
    <n v="5000"/>
    <n v="8.8326207763732345"/>
    <s v="i69-r"/>
    <m/>
    <x v="10"/>
  </r>
  <r>
    <n v="3500"/>
    <n v="6.1828345434612642"/>
    <s v="8-i69-2"/>
    <n v="8"/>
    <x v="10"/>
  </r>
  <r>
    <n v="2000"/>
    <n v="3.5330483105492938"/>
    <s v="8-i69-r"/>
    <n v="8"/>
    <x v="10"/>
  </r>
  <r>
    <n v="2000"/>
    <n v="3.5330483105492938"/>
    <s v="8-i69-r"/>
    <n v="8"/>
    <x v="10"/>
  </r>
  <r>
    <n v="5000"/>
    <n v="8.8326207763732345"/>
    <s v="8-i69-r"/>
    <n v="8"/>
    <x v="10"/>
  </r>
  <r>
    <n v="2000"/>
    <n v="3.5330483105492938"/>
    <s v="8-i69-r"/>
    <n v="8"/>
    <x v="10"/>
  </r>
  <r>
    <n v="5000"/>
    <n v="8.5186131697759606"/>
    <s v="8-i69-r"/>
    <n v="8"/>
    <x v="10"/>
  </r>
  <r>
    <n v="2000"/>
    <n v="3.5330483105492938"/>
    <s v="i69-r"/>
    <m/>
    <x v="10"/>
  </r>
  <r>
    <n v="1500"/>
    <n v="2.6497862329119704"/>
    <s v="10-i69-5"/>
    <n v="10"/>
    <x v="10"/>
  </r>
  <r>
    <n v="3000"/>
    <n v="5.2995724658239407"/>
    <s v="10-i69-r"/>
    <n v="10"/>
    <x v="10"/>
  </r>
  <r>
    <n v="3000"/>
    <n v="5.2995724658239407"/>
    <s v="10-i69-r"/>
    <n v="10"/>
    <x v="10"/>
  </r>
  <r>
    <n v="1000"/>
    <n v="1.7665241552746469"/>
    <s v="10-i69-r"/>
    <n v="10"/>
    <x v="10"/>
  </r>
  <r>
    <n v="5000"/>
    <n v="8.8326207763732345"/>
    <s v="10-i69-r"/>
    <n v="10"/>
    <x v="10"/>
  </r>
  <r>
    <n v="8000"/>
    <n v="12.504482661651661"/>
    <s v="10-i69-6"/>
    <n v="10"/>
    <x v="10"/>
  </r>
  <r>
    <n v="3000"/>
    <n v="4.6891809981193724"/>
    <s v="10-i69-r"/>
    <n v="10"/>
    <x v="10"/>
  </r>
  <r>
    <n v="3000"/>
    <n v="4.6891809981193724"/>
    <s v="10-i69-r"/>
    <n v="10"/>
    <x v="10"/>
  </r>
  <r>
    <n v="1000"/>
    <n v="1.7665241552746469"/>
    <s v="10-i69-r"/>
    <n v="10"/>
    <x v="10"/>
  </r>
  <r>
    <n v="5000"/>
    <n v="8.8326207763732345"/>
    <s v="10-i69-r"/>
    <n v="10"/>
    <x v="10"/>
  </r>
  <r>
    <n v="2900"/>
    <n v="4.9407956384700569"/>
    <s v="10-i69-r"/>
    <n v="10"/>
    <x v="10"/>
  </r>
  <r>
    <n v="8000"/>
    <n v="14.132193242197175"/>
    <s v="10-i69-6"/>
    <n v="10"/>
    <x v="10"/>
  </r>
  <r>
    <n v="2000"/>
    <n v="3.5330483105492938"/>
    <s v="10-i69-7"/>
    <n v="10"/>
    <x v="10"/>
  </r>
  <r>
    <n v="1000"/>
    <n v="1.7665241552746469"/>
    <s v="10-i69-r"/>
    <n v="10"/>
    <x v="10"/>
  </r>
  <r>
    <n v="5000"/>
    <n v="8.8326207763732345"/>
    <s v="10-i69-r"/>
    <n v="10"/>
    <x v="10"/>
  </r>
  <r>
    <n v="1800"/>
    <n v="3.1797434794943644"/>
    <s v="i69-r"/>
    <m/>
    <x v="10"/>
  </r>
  <r>
    <n v="1900"/>
    <n v="3.3563958950218291"/>
    <s v="i69-r"/>
    <m/>
    <x v="10"/>
  </r>
  <r>
    <n v="1900"/>
    <n v="3.3563958950218291"/>
    <s v="i69-r"/>
    <m/>
    <x v="10"/>
  </r>
  <r>
    <n v="1900"/>
    <n v="3.3563958950218291"/>
    <s v="i69-r"/>
    <m/>
    <x v="10"/>
  </r>
  <r>
    <n v="1000"/>
    <n v="1.7665241552746469"/>
    <s v="14-i69-8"/>
    <n v="14"/>
    <x v="10"/>
  </r>
  <r>
    <n v="2000"/>
    <n v="3.5330483105492938"/>
    <s v="14-i69-r"/>
    <n v="14"/>
    <x v="10"/>
  </r>
  <r>
    <n v="5000"/>
    <n v="8.8326207763732345"/>
    <s v="14-i69-r"/>
    <n v="14"/>
    <x v="10"/>
  </r>
  <r>
    <n v="8000"/>
    <n v="14.132193242197175"/>
    <s v="14-i69-9"/>
    <n v="14"/>
    <x v="10"/>
  </r>
  <r>
    <n v="2000"/>
    <n v="3.5330483105492938"/>
    <s v="14-i69-r"/>
    <n v="14"/>
    <x v="10"/>
  </r>
  <r>
    <n v="3000"/>
    <n v="5.2995724658239407"/>
    <s v="14-i69-r"/>
    <n v="14"/>
    <x v="10"/>
  </r>
  <r>
    <n v="3000"/>
    <n v="5.111167901865576"/>
    <s v="14-i69-r"/>
    <n v="14"/>
    <x v="10"/>
  </r>
  <r>
    <n v="2000"/>
    <n v="3.5330483105492938"/>
    <s v="14-i69-r"/>
    <n v="14"/>
    <x v="10"/>
  </r>
  <r>
    <n v="1800"/>
    <n v="2.8135085988716235"/>
    <s v="14-i69-r"/>
    <n v="14"/>
    <x v="10"/>
  </r>
  <r>
    <n v="5000"/>
    <n v="8.8326207763732345"/>
    <s v="14-i69-r"/>
    <n v="14"/>
    <x v="10"/>
  </r>
  <r>
    <n v="2700"/>
    <n v="4.7696152192415466"/>
    <s v="14-i69r"/>
    <n v="14"/>
    <x v="10"/>
  </r>
  <r>
    <n v="8000"/>
    <n v="13.629781071641535"/>
    <s v="14-i69-9"/>
    <n v="14"/>
    <x v="10"/>
  </r>
  <r>
    <n v="2000"/>
    <n v="3.5330483105492938"/>
    <s v="14-i69-10"/>
    <n v="14"/>
    <x v="10"/>
  </r>
  <r>
    <n v="1000"/>
    <n v="1.7665241552746469"/>
    <s v="14-i69-r"/>
    <n v="14"/>
    <x v="10"/>
  </r>
  <r>
    <n v="5000"/>
    <n v="8.8326207763732345"/>
    <s v="14-i69"/>
    <n v="14"/>
    <x v="10"/>
  </r>
  <r>
    <n v="1900"/>
    <n v="3.3563958950218291"/>
    <s v="i69-r"/>
    <m/>
    <x v="10"/>
  </r>
  <r>
    <n v="1900"/>
    <n v="3.3563958950218291"/>
    <s v="i69-r"/>
    <m/>
    <x v="10"/>
  </r>
  <r>
    <n v="1500"/>
    <n v="2.6497862329119704"/>
    <s v="20-i69-11"/>
    <n v="20"/>
    <x v="10"/>
  </r>
  <r>
    <n v="500"/>
    <n v="0.88326207763732345"/>
    <s v="20-i69-r"/>
    <n v="20"/>
    <x v="10"/>
  </r>
  <r>
    <n v="1500"/>
    <n v="2.6497862329119704"/>
    <s v="20-i69-r"/>
    <n v="20"/>
    <x v="10"/>
  </r>
  <r>
    <n v="2000"/>
    <n v="3.5330483105492938"/>
    <s v="20-i69-r"/>
    <n v="20"/>
    <x v="10"/>
  </r>
  <r>
    <n v="5000"/>
    <n v="8.8326207763732345"/>
    <s v="20-i69-r"/>
    <n v="20"/>
    <x v="10"/>
  </r>
  <r>
    <n v="8000"/>
    <n v="13.629781071641535"/>
    <s v="20-i69-12"/>
    <n v="20"/>
    <x v="10"/>
  </r>
  <r>
    <n v="3500"/>
    <n v="5.9630292188431717"/>
    <s v="20-i69-r"/>
    <n v="20"/>
    <x v="10"/>
  </r>
</pivotCacheRecords>
</file>

<file path=xl/pivotCache/pivotCacheRecords3.xml><?xml version="1.0" encoding="utf-8"?>
<pivotCacheRecords xmlns="http://schemas.openxmlformats.org/spreadsheetml/2006/main" xmlns:r="http://schemas.openxmlformats.org/officeDocument/2006/relationships" count="985">
  <r>
    <d v="2024-11-01T00:00:00"/>
    <s v="Phone"/>
    <x v="0"/>
    <x v="0"/>
    <n v="5000"/>
    <n v="8.5338387186407036"/>
    <s v="Phone-1"/>
    <m/>
    <x v="0"/>
    <s v="LAGA Cameroon"/>
    <x v="0"/>
    <n v="585.90279999999996"/>
  </r>
  <r>
    <d v="2024-11-01T00:00:00"/>
    <s v="Phone"/>
    <x v="0"/>
    <x v="1"/>
    <n v="5000"/>
    <n v="8.5338387186407036"/>
    <s v="Phone-2"/>
    <m/>
    <x v="1"/>
    <s v="LAGA Cameroon"/>
    <x v="0"/>
    <n v="585.90279999999996"/>
  </r>
  <r>
    <d v="2024-11-01T00:00:00"/>
    <s v="Phone"/>
    <x v="0"/>
    <x v="2"/>
    <n v="5000"/>
    <n v="8.5338387186407036"/>
    <s v="Phone-3"/>
    <m/>
    <x v="2"/>
    <s v="LAGA Cameroon"/>
    <x v="0"/>
    <n v="585.90279999999996"/>
  </r>
  <r>
    <d v="2024-11-01T00:00:00"/>
    <s v="Phone"/>
    <x v="0"/>
    <x v="2"/>
    <n v="5000"/>
    <n v="8.5338387186407036"/>
    <s v="Phone-4"/>
    <m/>
    <x v="3"/>
    <s v="LAGA Cameroon"/>
    <x v="0"/>
    <n v="585.90279999999996"/>
  </r>
  <r>
    <d v="2024-11-01T00:00:00"/>
    <s v="Phone"/>
    <x v="0"/>
    <x v="3"/>
    <n v="2500"/>
    <n v="4.2669193593203518"/>
    <s v="Phone-5"/>
    <m/>
    <x v="4"/>
    <s v="LAGA Cameroon"/>
    <x v="0"/>
    <n v="585.90279999999996"/>
  </r>
  <r>
    <d v="2024-11-01T00:00:00"/>
    <s v="Phone"/>
    <x v="0"/>
    <x v="1"/>
    <n v="2500"/>
    <n v="4.2669193593203518"/>
    <s v="Phone-6"/>
    <m/>
    <x v="5"/>
    <s v="LAGA Cameroon"/>
    <x v="0"/>
    <n v="585.90279999999996"/>
  </r>
  <r>
    <d v="2024-11-01T00:00:00"/>
    <s v="Phone"/>
    <x v="0"/>
    <x v="1"/>
    <n v="2500"/>
    <n v="4.2669193593203518"/>
    <s v="Phone-7"/>
    <m/>
    <x v="6"/>
    <s v="LAGA Cameroon"/>
    <x v="0"/>
    <n v="585.90279999999996"/>
  </r>
  <r>
    <d v="2024-11-01T00:00:00"/>
    <s v="Phone"/>
    <x v="0"/>
    <x v="1"/>
    <n v="2500"/>
    <n v="4.2669193593203518"/>
    <s v="Phone-8"/>
    <m/>
    <x v="7"/>
    <s v="LAGA Cameroon"/>
    <x v="0"/>
    <n v="585.90279999999996"/>
  </r>
  <r>
    <d v="2024-11-01T00:00:00"/>
    <s v="Phone"/>
    <x v="0"/>
    <x v="2"/>
    <n v="2500"/>
    <n v="4.2669193593203518"/>
    <s v="Phone-9"/>
    <m/>
    <x v="8"/>
    <s v="LAGA Cameroon"/>
    <x v="0"/>
    <n v="585.90279999999996"/>
  </r>
  <r>
    <d v="2024-11-01T00:00:00"/>
    <s v="Phone"/>
    <x v="0"/>
    <x v="2"/>
    <n v="2500"/>
    <n v="4.2669193593203518"/>
    <s v="Phone-10"/>
    <m/>
    <x v="9"/>
    <s v="LAGA Cameroon"/>
    <x v="0"/>
    <n v="585.90279999999996"/>
  </r>
  <r>
    <d v="2024-11-01T00:00:00"/>
    <s v="Phone"/>
    <x v="0"/>
    <x v="2"/>
    <n v="2500"/>
    <n v="4.2669193593203518"/>
    <s v="Phone-11"/>
    <m/>
    <x v="10"/>
    <s v="LAGA Cameroon"/>
    <x v="0"/>
    <n v="585.90279999999996"/>
  </r>
  <r>
    <d v="2024-11-01T00:00:00"/>
    <s v="Phone"/>
    <x v="0"/>
    <x v="4"/>
    <n v="2500"/>
    <n v="4.2669193593203518"/>
    <s v="Phone-12"/>
    <m/>
    <x v="11"/>
    <s v="LAGA Cameroon"/>
    <x v="0"/>
    <n v="585.90279999999996"/>
  </r>
  <r>
    <d v="2024-11-01T00:00:00"/>
    <s v="Phone"/>
    <x v="0"/>
    <x v="4"/>
    <n v="2500"/>
    <n v="4.2669193593203518"/>
    <s v="Phone-13"/>
    <m/>
    <x v="12"/>
    <s v="LAGA Cameroon"/>
    <x v="0"/>
    <n v="585.90279999999996"/>
  </r>
  <r>
    <d v="2024-11-01T00:00:00"/>
    <s v="Local Transport"/>
    <x v="1"/>
    <x v="0"/>
    <n v="2700"/>
    <n v="4.6082729080659801"/>
    <s v="arrey-r"/>
    <m/>
    <x v="0"/>
    <s v="LAGA Cameroon"/>
    <x v="0"/>
    <n v="585.90279999999996"/>
  </r>
  <r>
    <d v="2024-11-01T00:00:00"/>
    <s v="Local Transport"/>
    <x v="1"/>
    <x v="1"/>
    <n v="2000"/>
    <n v="3.4135354874562815"/>
    <s v="aim-r"/>
    <m/>
    <x v="1"/>
    <s v="LAGA Cameroon"/>
    <x v="0"/>
    <n v="585.90279999999996"/>
  </r>
  <r>
    <d v="2024-11-01T00:00:00"/>
    <s v="Ntui-Yaounde"/>
    <x v="1"/>
    <x v="1"/>
    <n v="1300"/>
    <n v="2.218798066846583"/>
    <s v="Love-1"/>
    <m/>
    <x v="5"/>
    <s v="LAGA Cameroon"/>
    <x v="0"/>
    <n v="585.90279999999996"/>
  </r>
  <r>
    <d v="2024-11-01T00:00:00"/>
    <s v="Feeding"/>
    <x v="2"/>
    <x v="1"/>
    <n v="5000"/>
    <n v="8.5338387186407036"/>
    <s v="Love-r"/>
    <m/>
    <x v="5"/>
    <s v="LAGA Cameroon"/>
    <x v="0"/>
    <n v="585.90279999999996"/>
  </r>
  <r>
    <d v="2024-11-01T00:00:00"/>
    <s v="Local Transport"/>
    <x v="1"/>
    <x v="1"/>
    <n v="2000"/>
    <n v="3.4135354874562815"/>
    <s v="Love-r"/>
    <m/>
    <x v="5"/>
    <s v="LAGA Cameroon"/>
    <x v="0"/>
    <n v="585.90279999999996"/>
  </r>
  <r>
    <d v="2024-11-01T00:00:00"/>
    <s v="Ntui -Yaounde"/>
    <x v="1"/>
    <x v="1"/>
    <n v="3000"/>
    <n v="5.1203032311844217"/>
    <s v="Love-2"/>
    <m/>
    <x v="5"/>
    <s v="LAGA Cameroon"/>
    <x v="0"/>
    <n v="585.90279999999996"/>
  </r>
  <r>
    <d v="2024-11-01T00:00:00"/>
    <s v="Local Transport"/>
    <x v="1"/>
    <x v="1"/>
    <n v="2000"/>
    <n v="3.4135354874562815"/>
    <s v="Love-2"/>
    <m/>
    <x v="5"/>
    <s v="LAGA Cameroon"/>
    <x v="0"/>
    <n v="585.90279999999996"/>
  </r>
  <r>
    <d v="2024-11-01T00:00:00"/>
    <s v="Feeding"/>
    <x v="2"/>
    <x v="1"/>
    <n v="5000"/>
    <n v="8.5338387186407036"/>
    <s v="Love-2"/>
    <m/>
    <x v="5"/>
    <s v="LAGA Cameroon"/>
    <x v="0"/>
    <n v="585.90279999999996"/>
  </r>
  <r>
    <d v="2024-11-01T00:00:00"/>
    <s v="Local Transport"/>
    <x v="1"/>
    <x v="4"/>
    <n v="3000"/>
    <n v="5.1203032311844217"/>
    <s v="Uni-r"/>
    <m/>
    <x v="12"/>
    <s v="LAGA Cameroon"/>
    <x v="0"/>
    <n v="585.90279999999996"/>
  </r>
  <r>
    <d v="2024-11-01T00:00:00"/>
    <s v="Local Transport"/>
    <x v="1"/>
    <x v="4"/>
    <n v="2000"/>
    <n v="3.4135354874562815"/>
    <s v="Reb-r"/>
    <m/>
    <x v="11"/>
    <s v="LAGA Cameroon"/>
    <x v="0"/>
    <n v="585.90279999999996"/>
  </r>
  <r>
    <d v="2024-11-01T00:00:00"/>
    <s v="Local Transport"/>
    <x v="1"/>
    <x v="1"/>
    <n v="2000"/>
    <n v="3.4135354874562815"/>
    <s v="ste-r"/>
    <m/>
    <x v="6"/>
    <s v="LAGA Cameroon"/>
    <x v="0"/>
    <n v="585.90279999999996"/>
  </r>
  <r>
    <d v="2024-11-01T00:00:00"/>
    <s v="Local Transport"/>
    <x v="1"/>
    <x v="2"/>
    <n v="2400"/>
    <n v="4.0962425849475377"/>
    <s v="i54-r"/>
    <m/>
    <x v="2"/>
    <s v="LAGA Cameroon"/>
    <x v="0"/>
    <n v="585.90279999999996"/>
  </r>
  <r>
    <d v="2024-11-01T00:00:00"/>
    <s v="Local Transport"/>
    <x v="1"/>
    <x v="2"/>
    <n v="3100"/>
    <n v="5.2909800055572358"/>
    <s v="i49-r"/>
    <m/>
    <x v="3"/>
    <s v="LAGA Cameroon"/>
    <x v="0"/>
    <n v="585.90279999999996"/>
  </r>
  <r>
    <d v="2024-11-01T00:00:00"/>
    <s v="Local Transport"/>
    <x v="1"/>
    <x v="2"/>
    <n v="3500"/>
    <n v="5.9736871030484924"/>
    <s v="i69-r"/>
    <m/>
    <x v="8"/>
    <s v="LAGA Cameroon"/>
    <x v="0"/>
    <n v="585.90279999999996"/>
  </r>
  <r>
    <d v="2024-11-01T00:00:00"/>
    <s v="Local Transport"/>
    <x v="1"/>
    <x v="1"/>
    <n v="2000"/>
    <n v="3.4135354874562815"/>
    <s v="Fr-r"/>
    <m/>
    <x v="7"/>
    <s v="LAGA Cameroon"/>
    <x v="0"/>
    <n v="585.90279999999996"/>
  </r>
  <r>
    <d v="2024-11-01T00:00:00"/>
    <s v="Local Transport "/>
    <x v="3"/>
    <x v="2"/>
    <n v="1800"/>
    <n v="3.0721819387106533"/>
    <s v="i46-r"/>
    <m/>
    <x v="9"/>
    <s v="LAGA Cameroon"/>
    <x v="0"/>
    <n v="585.90279999999996"/>
  </r>
  <r>
    <d v="2024-11-01T00:00:00"/>
    <s v="Local Transport"/>
    <x v="1"/>
    <x v="2"/>
    <n v="2000"/>
    <n v="3.4135354874562815"/>
    <s v="i53-r"/>
    <m/>
    <x v="10"/>
    <s v="LAGA Cameroon"/>
    <x v="0"/>
    <n v="585.90279999999996"/>
  </r>
  <r>
    <d v="2024-11-01T00:00:00"/>
    <s v="Newspaper"/>
    <x v="4"/>
    <x v="3"/>
    <n v="5600"/>
    <n v="9.5578993648775885"/>
    <s v="ann-1"/>
    <m/>
    <x v="4"/>
    <s v="LAGA Cameroon"/>
    <x v="0"/>
    <n v="585.90279999999996"/>
  </r>
  <r>
    <d v="2024-11-02T00:00:00"/>
    <s v="Phone"/>
    <x v="0"/>
    <x v="0"/>
    <n v="5000"/>
    <n v="8.5338387186407036"/>
    <s v="Phone-14"/>
    <m/>
    <x v="0"/>
    <s v="LAGA Cameroon"/>
    <x v="0"/>
    <n v="585.90279999999996"/>
  </r>
  <r>
    <d v="2024-11-02T00:00:00"/>
    <s v="Phone"/>
    <x v="0"/>
    <x v="1"/>
    <n v="2500"/>
    <n v="4.2669193593203518"/>
    <s v="Phone-15"/>
    <m/>
    <x v="1"/>
    <s v="LAGA Cameroon"/>
    <x v="0"/>
    <n v="585.90279999999996"/>
  </r>
  <r>
    <d v="2024-11-02T00:00:00"/>
    <s v="Phone"/>
    <x v="0"/>
    <x v="2"/>
    <n v="2500"/>
    <n v="4.2669193593203518"/>
    <s v="Phone-16"/>
    <m/>
    <x v="2"/>
    <s v="LAGA Cameroon"/>
    <x v="0"/>
    <n v="585.90279999999996"/>
  </r>
  <r>
    <d v="2024-11-02T00:00:00"/>
    <s v="Phone"/>
    <x v="0"/>
    <x v="2"/>
    <n v="2500"/>
    <n v="4.2669193593203518"/>
    <s v="Phone-17"/>
    <m/>
    <x v="3"/>
    <s v="LAGA Cameroon"/>
    <x v="0"/>
    <n v="585.90279999999996"/>
  </r>
  <r>
    <d v="2024-11-02T00:00:00"/>
    <s v="Phone"/>
    <x v="0"/>
    <x v="3"/>
    <n v="2500"/>
    <n v="4.2669193593203518"/>
    <s v="Phone-18"/>
    <m/>
    <x v="4"/>
    <s v="LAGA Cameroon"/>
    <x v="0"/>
    <n v="585.90279999999996"/>
  </r>
  <r>
    <d v="2024-11-02T00:00:00"/>
    <s v="Phone"/>
    <x v="0"/>
    <x v="1"/>
    <n v="2500"/>
    <n v="4.2669193593203518"/>
    <s v="Phone-19"/>
    <m/>
    <x v="5"/>
    <s v="LAGA Cameroon"/>
    <x v="0"/>
    <n v="585.90279999999996"/>
  </r>
  <r>
    <d v="2024-11-02T00:00:00"/>
    <s v="Phone"/>
    <x v="0"/>
    <x v="1"/>
    <n v="2500"/>
    <n v="4.2669193593203518"/>
    <s v="Phone-20"/>
    <m/>
    <x v="6"/>
    <s v="LAGA Cameroon"/>
    <x v="0"/>
    <n v="585.90279999999996"/>
  </r>
  <r>
    <d v="2024-11-02T00:00:00"/>
    <s v="Phone"/>
    <x v="0"/>
    <x v="1"/>
    <n v="2500"/>
    <n v="4.2669193593203518"/>
    <s v="Phone-21"/>
    <m/>
    <x v="7"/>
    <s v="LAGA Cameroon"/>
    <x v="0"/>
    <n v="585.90279999999996"/>
  </r>
  <r>
    <d v="2024-11-02T00:00:00"/>
    <s v="Phone"/>
    <x v="0"/>
    <x v="2"/>
    <n v="2500"/>
    <n v="4.2669193593203518"/>
    <s v="Phone-22"/>
    <m/>
    <x v="8"/>
    <s v="LAGA Cameroon"/>
    <x v="0"/>
    <n v="585.90279999999996"/>
  </r>
  <r>
    <d v="2024-11-02T00:00:00"/>
    <s v="Phone"/>
    <x v="0"/>
    <x v="2"/>
    <n v="2500"/>
    <n v="4.2669193593203518"/>
    <s v="Phone-23"/>
    <m/>
    <x v="9"/>
    <s v="LAGA Cameroon"/>
    <x v="0"/>
    <n v="585.90279999999996"/>
  </r>
  <r>
    <d v="2024-11-02T00:00:00"/>
    <s v="Phone"/>
    <x v="0"/>
    <x v="2"/>
    <n v="2500"/>
    <n v="4.2669193593203518"/>
    <s v="Phone-24"/>
    <m/>
    <x v="10"/>
    <s v="LAGA Cameroon"/>
    <x v="0"/>
    <n v="585.90279999999996"/>
  </r>
  <r>
    <d v="2024-11-02T00:00:00"/>
    <s v="Phone"/>
    <x v="0"/>
    <x v="4"/>
    <n v="2500"/>
    <n v="4.2669193593203518"/>
    <s v="Phone-25"/>
    <m/>
    <x v="11"/>
    <s v="LAGA Cameroon"/>
    <x v="0"/>
    <n v="585.90279999999996"/>
  </r>
  <r>
    <d v="2024-11-02T00:00:00"/>
    <s v="Phone"/>
    <x v="0"/>
    <x v="4"/>
    <n v="2500"/>
    <n v="4.2669193593203518"/>
    <s v="Phone-26"/>
    <m/>
    <x v="12"/>
    <s v="LAGA Cameroon"/>
    <x v="0"/>
    <n v="585.90279999999996"/>
  </r>
  <r>
    <d v="2024-11-02T00:00:00"/>
    <s v="Local Transport"/>
    <x v="1"/>
    <x v="0"/>
    <n v="2700"/>
    <n v="4.6082729080659801"/>
    <s v="arrey-r"/>
    <m/>
    <x v="0"/>
    <s v="LAGA Cameroon"/>
    <x v="0"/>
    <n v="585.90279999999996"/>
  </r>
  <r>
    <d v="2024-11-02T00:00:00"/>
    <s v="Local Transport"/>
    <x v="1"/>
    <x v="1"/>
    <n v="2000"/>
    <n v="3.4135354874562815"/>
    <s v="aim-r"/>
    <m/>
    <x v="1"/>
    <s v="LAGA Cameroon"/>
    <x v="0"/>
    <n v="585.90279999999996"/>
  </r>
  <r>
    <d v="2024-11-02T00:00:00"/>
    <s v="Local Transport"/>
    <x v="1"/>
    <x v="1"/>
    <n v="2000"/>
    <n v="3.4135354874562815"/>
    <s v="Love-r"/>
    <m/>
    <x v="5"/>
    <s v="LAGA Cameroon"/>
    <x v="0"/>
    <n v="585.90279999999996"/>
  </r>
  <r>
    <d v="2024-11-02T00:00:00"/>
    <s v="Local Transport"/>
    <x v="1"/>
    <x v="4"/>
    <n v="3000"/>
    <n v="5.1203032311844217"/>
    <s v="Uni-r"/>
    <m/>
    <x v="12"/>
    <s v="LAGA Cameroon"/>
    <x v="0"/>
    <n v="585.90279999999996"/>
  </r>
  <r>
    <d v="2024-11-02T00:00:00"/>
    <s v="Local Transport"/>
    <x v="1"/>
    <x v="4"/>
    <n v="2000"/>
    <n v="3.4135354874562815"/>
    <s v="Reb-r"/>
    <m/>
    <x v="11"/>
    <s v="LAGA Cameroon"/>
    <x v="0"/>
    <n v="585.90279999999996"/>
  </r>
  <r>
    <d v="2024-11-02T00:00:00"/>
    <s v="Local Transport"/>
    <x v="1"/>
    <x v="1"/>
    <n v="2000"/>
    <n v="3.4135354874562815"/>
    <s v="ste-r"/>
    <m/>
    <x v="6"/>
    <s v="LAGA Cameroon"/>
    <x v="0"/>
    <n v="585.90279999999996"/>
  </r>
  <r>
    <d v="2024-11-02T00:00:00"/>
    <s v="Local Transport"/>
    <x v="1"/>
    <x v="2"/>
    <n v="2900"/>
    <n v="4.9496264568116084"/>
    <s v="i54-r"/>
    <m/>
    <x v="2"/>
    <s v="LAGA Cameroon"/>
    <x v="0"/>
    <n v="585.90279999999996"/>
  </r>
  <r>
    <d v="2024-11-02T00:00:00"/>
    <s v="Drinks with informants"/>
    <x v="5"/>
    <x v="2"/>
    <n v="6500"/>
    <n v="11.093990334232915"/>
    <s v="i54-r"/>
    <m/>
    <x v="2"/>
    <s v="LAGA Cameroon"/>
    <x v="0"/>
    <n v="585.90279999999996"/>
  </r>
  <r>
    <d v="2024-11-02T00:00:00"/>
    <s v="Local Transport"/>
    <x v="1"/>
    <x v="2"/>
    <n v="8600"/>
    <n v="14.678202596062009"/>
    <s v="i49-r"/>
    <m/>
    <x v="3"/>
    <s v="LAGA Cameroon"/>
    <x v="0"/>
    <n v="585.90279999999996"/>
  </r>
  <r>
    <d v="2024-11-02T00:00:00"/>
    <s v="Drinks with informant"/>
    <x v="5"/>
    <x v="2"/>
    <n v="12000"/>
    <n v="20.481212924737687"/>
    <s v="i49-r"/>
    <m/>
    <x v="3"/>
    <s v="LAGA Cameroon"/>
    <x v="0"/>
    <n v="585.90279999999996"/>
  </r>
  <r>
    <d v="2024-11-02T00:00:00"/>
    <s v="Local Transport"/>
    <x v="1"/>
    <x v="2"/>
    <n v="3500"/>
    <n v="5.9736871030484924"/>
    <s v="i69-r"/>
    <m/>
    <x v="8"/>
    <s v="LAGA Cameroon"/>
    <x v="0"/>
    <n v="585.90279999999996"/>
  </r>
  <r>
    <d v="2024-11-02T00:00:00"/>
    <s v="Local Transport"/>
    <x v="1"/>
    <x v="1"/>
    <n v="1950"/>
    <n v="3.3281971002698745"/>
    <s v="Fr-r"/>
    <m/>
    <x v="7"/>
    <s v="LAGA Cameroon"/>
    <x v="0"/>
    <n v="585.90279999999996"/>
  </r>
  <r>
    <d v="2024-11-02T00:00:00"/>
    <s v="Local Transport "/>
    <x v="3"/>
    <x v="2"/>
    <n v="1800"/>
    <n v="3.0721819387106533"/>
    <s v="i46-r"/>
    <n v="3"/>
    <x v="9"/>
    <s v="LAGA Cameroon"/>
    <x v="0"/>
    <n v="585.90279999999996"/>
  </r>
  <r>
    <d v="2024-11-02T00:00:00"/>
    <s v="Local Transport"/>
    <x v="1"/>
    <x v="2"/>
    <n v="2000"/>
    <n v="3.4135354874562815"/>
    <s v="i53-r"/>
    <m/>
    <x v="10"/>
    <s v="LAGA Cameroon"/>
    <x v="0"/>
    <n v="585.90279999999996"/>
  </r>
  <r>
    <d v="2024-11-02T00:00:00"/>
    <s v="Local Transport"/>
    <x v="1"/>
    <x v="3"/>
    <n v="3000"/>
    <n v="5.1203032311844217"/>
    <s v="ann-r"/>
    <m/>
    <x v="4"/>
    <s v="LAGA Cameroon"/>
    <x v="0"/>
    <n v="585.90279999999996"/>
  </r>
  <r>
    <d v="2024-11-03T00:00:00"/>
    <s v="Phone"/>
    <x v="0"/>
    <x v="0"/>
    <n v="5000"/>
    <n v="8.5338387186407036"/>
    <s v="Phone-27"/>
    <m/>
    <x v="0"/>
    <s v="LAGA Cameroon"/>
    <x v="0"/>
    <n v="585.90279999999996"/>
  </r>
  <r>
    <d v="2024-11-03T00:00:00"/>
    <s v="Phone"/>
    <x v="0"/>
    <x v="2"/>
    <n v="2500"/>
    <n v="4.2669193593203518"/>
    <s v="Phone-28"/>
    <m/>
    <x v="3"/>
    <s v="LAGA Cameroon"/>
    <x v="0"/>
    <n v="585.90279999999996"/>
  </r>
  <r>
    <d v="2024-11-03T00:00:00"/>
    <s v="Phone"/>
    <x v="0"/>
    <x v="2"/>
    <n v="2500"/>
    <n v="4.2669193593203518"/>
    <s v="Phone-29"/>
    <m/>
    <x v="8"/>
    <s v="LAGA Cameroon"/>
    <x v="0"/>
    <n v="585.90279999999996"/>
  </r>
  <r>
    <d v="2024-11-03T00:00:00"/>
    <s v="Phone"/>
    <x v="0"/>
    <x v="2"/>
    <n v="2500"/>
    <n v="4.2669193593203518"/>
    <s v="Phone-30"/>
    <m/>
    <x v="9"/>
    <s v="LAGA Cameroon"/>
    <x v="0"/>
    <n v="585.90279999999996"/>
  </r>
  <r>
    <d v="2024-11-03T00:00:00"/>
    <s v="Phone"/>
    <x v="0"/>
    <x v="4"/>
    <n v="2500"/>
    <n v="4.2669193593203518"/>
    <s v="Phone-31"/>
    <m/>
    <x v="12"/>
    <s v="LAGA Cameroon"/>
    <x v="0"/>
    <n v="585.90279999999996"/>
  </r>
  <r>
    <d v="2024-11-03T00:00:00"/>
    <s v="Local Transport"/>
    <x v="1"/>
    <x v="2"/>
    <n v="1500"/>
    <n v="2.5601516155922108"/>
    <s v="i49-r"/>
    <m/>
    <x v="3"/>
    <s v="LAGA Cameroon"/>
    <x v="0"/>
    <n v="585.90279999999996"/>
  </r>
  <r>
    <d v="2024-11-03T00:00:00"/>
    <s v="Yaounde-Bertoua"/>
    <x v="1"/>
    <x v="2"/>
    <n v="5000"/>
    <n v="8.5338387186407036"/>
    <s v="1-i69-1"/>
    <n v="1"/>
    <x v="8"/>
    <s v="LAGA Cameroon"/>
    <x v="0"/>
    <n v="585.90279999999996"/>
  </r>
  <r>
    <d v="2024-11-03T00:00:00"/>
    <s v="Bertoua-batouri"/>
    <x v="1"/>
    <x v="2"/>
    <n v="2500"/>
    <n v="4.2669193593203518"/>
    <s v="1-i69-r"/>
    <n v="1"/>
    <x v="8"/>
    <s v="LAGA Cameroon"/>
    <x v="0"/>
    <n v="585.90279999999996"/>
  </r>
  <r>
    <d v="2024-11-03T00:00:00"/>
    <s v="Local Transport"/>
    <x v="1"/>
    <x v="2"/>
    <n v="2000"/>
    <n v="3.4135354874562815"/>
    <s v="1-i69-r"/>
    <n v="1"/>
    <x v="8"/>
    <s v="LAGA Cameroon"/>
    <x v="0"/>
    <n v="585.90279999999996"/>
  </r>
  <r>
    <d v="2024-11-03T00:00:00"/>
    <s v="Feeding"/>
    <x v="2"/>
    <x v="2"/>
    <n v="5000"/>
    <n v="8.5338387186407036"/>
    <s v="1-i69-r"/>
    <n v="1"/>
    <x v="8"/>
    <s v="LAGA Cameroon"/>
    <x v="0"/>
    <n v="585.90279999999996"/>
  </r>
  <r>
    <d v="2024-11-03T00:00:00"/>
    <s v="Lodging"/>
    <x v="2"/>
    <x v="2"/>
    <n v="10000"/>
    <n v="17.067677437281407"/>
    <s v="1-i69-2"/>
    <n v="1"/>
    <x v="8"/>
    <s v="LAGA Cameroon"/>
    <x v="0"/>
    <n v="585.90279999999996"/>
  </r>
  <r>
    <d v="2024-11-03T00:00:00"/>
    <s v="Local Transport "/>
    <x v="3"/>
    <x v="2"/>
    <n v="1500"/>
    <n v="2.5601516155922108"/>
    <s v="2-i46-r"/>
    <n v="3"/>
    <x v="9"/>
    <s v="LAGA Cameroon"/>
    <x v="0"/>
    <n v="585.90279999999996"/>
  </r>
  <r>
    <d v="2024-11-03T00:00:00"/>
    <s v="Yaounde - Bertoua"/>
    <x v="3"/>
    <x v="2"/>
    <n v="7500"/>
    <n v="12.800758077961055"/>
    <s v="2-i46-1"/>
    <n v="3"/>
    <x v="9"/>
    <s v="LAGA Cameroon"/>
    <x v="0"/>
    <n v="585.90279999999996"/>
  </r>
  <r>
    <d v="2024-11-03T00:00:00"/>
    <s v="Feeding"/>
    <x v="2"/>
    <x v="2"/>
    <n v="3000"/>
    <n v="5.1203032311844217"/>
    <s v="2-i46-r"/>
    <n v="3"/>
    <x v="9"/>
    <s v="LAGA Cameroon"/>
    <x v="0"/>
    <n v="585.90279999999996"/>
  </r>
  <r>
    <d v="2024-11-03T00:00:00"/>
    <s v="Lodging"/>
    <x v="2"/>
    <x v="2"/>
    <n v="10000"/>
    <n v="17.067677437281407"/>
    <s v="2-i46-2"/>
    <n v="3"/>
    <x v="9"/>
    <s v="LAGA Cameroon"/>
    <x v="0"/>
    <n v="585.90279999999996"/>
  </r>
  <r>
    <d v="2024-11-03T00:00:00"/>
    <s v="Yaounde-Bertoua"/>
    <x v="1"/>
    <x v="2"/>
    <n v="7000"/>
    <n v="11.947374206096985"/>
    <s v="3-i53-1"/>
    <n v="3"/>
    <x v="10"/>
    <s v="LAGA Cameroon"/>
    <x v="0"/>
    <n v="585.90279999999996"/>
  </r>
  <r>
    <d v="2024-11-03T00:00:00"/>
    <s v="Bertoua-Belabo"/>
    <x v="1"/>
    <x v="2"/>
    <n v="1500"/>
    <n v="2.5601516155922108"/>
    <s v="3-i53-2"/>
    <n v="3"/>
    <x v="10"/>
    <s v="LAGA Cameroon"/>
    <x v="0"/>
    <n v="585.90279999999996"/>
  </r>
  <r>
    <d v="2024-11-03T00:00:00"/>
    <s v="Local Transport"/>
    <x v="1"/>
    <x v="2"/>
    <n v="1500"/>
    <n v="2.5601516155922108"/>
    <s v="3-i53-r"/>
    <n v="3"/>
    <x v="10"/>
    <s v="LAGA Cameroon"/>
    <x v="0"/>
    <n v="585.90279999999996"/>
  </r>
  <r>
    <d v="2024-11-03T00:00:00"/>
    <s v="Feeding"/>
    <x v="2"/>
    <x v="2"/>
    <n v="3000"/>
    <n v="5.1203032311844217"/>
    <s v="3-i53-r"/>
    <n v="3"/>
    <x v="10"/>
    <s v="LAGA Cameroon"/>
    <x v="0"/>
    <n v="585.90279999999996"/>
  </r>
  <r>
    <d v="2024-11-03T00:00:00"/>
    <s v="Lodging"/>
    <x v="2"/>
    <x v="2"/>
    <n v="8000"/>
    <n v="13.654141949825126"/>
    <s v="3-i53-3"/>
    <n v="3"/>
    <x v="10"/>
    <s v="LAGA Cameroon"/>
    <x v="0"/>
    <n v="585.90279999999996"/>
  </r>
  <r>
    <d v="2024-11-04T00:00:00"/>
    <s v="Phone"/>
    <x v="0"/>
    <x v="0"/>
    <n v="5000"/>
    <n v="8.5338387186407036"/>
    <s v="Phone-32"/>
    <m/>
    <x v="0"/>
    <s v="LAGA Cameroon"/>
    <x v="0"/>
    <n v="585.90279999999996"/>
  </r>
  <r>
    <d v="2024-11-04T00:00:00"/>
    <s v="Phone"/>
    <x v="0"/>
    <x v="1"/>
    <n v="5000"/>
    <n v="8.5338387186407036"/>
    <s v="Phone-33"/>
    <m/>
    <x v="1"/>
    <s v="LAGA Cameroon"/>
    <x v="0"/>
    <n v="585.90279999999996"/>
  </r>
  <r>
    <d v="2024-11-04T00:00:00"/>
    <s v="Phone"/>
    <x v="0"/>
    <x v="2"/>
    <n v="5000"/>
    <n v="8.5338387186407036"/>
    <s v="Phone-34"/>
    <m/>
    <x v="2"/>
    <s v="LAGA Cameroon"/>
    <x v="0"/>
    <n v="585.90279999999996"/>
  </r>
  <r>
    <d v="2024-11-04T00:00:00"/>
    <s v="Phone"/>
    <x v="0"/>
    <x v="2"/>
    <n v="5000"/>
    <n v="8.5338387186407036"/>
    <s v="Phone-35"/>
    <m/>
    <x v="3"/>
    <s v="LAGA Cameroon"/>
    <x v="0"/>
    <n v="585.90279999999996"/>
  </r>
  <r>
    <d v="2024-11-04T00:00:00"/>
    <s v="Phone"/>
    <x v="0"/>
    <x v="3"/>
    <n v="2500"/>
    <n v="4.2669193593203518"/>
    <s v="Phone-36"/>
    <m/>
    <x v="4"/>
    <s v="LAGA Cameroon"/>
    <x v="0"/>
    <n v="585.90279999999996"/>
  </r>
  <r>
    <d v="2024-11-04T00:00:00"/>
    <s v="Phone"/>
    <x v="0"/>
    <x v="1"/>
    <n v="2500"/>
    <n v="4.2669193593203518"/>
    <s v="Phone-37"/>
    <m/>
    <x v="5"/>
    <s v="LAGA Cameroon"/>
    <x v="0"/>
    <n v="585.90279999999996"/>
  </r>
  <r>
    <d v="2024-11-04T00:00:00"/>
    <s v="Phone"/>
    <x v="0"/>
    <x v="1"/>
    <n v="2500"/>
    <n v="4.2669193593203518"/>
    <s v="Phone-38"/>
    <m/>
    <x v="6"/>
    <s v="LAGA Cameroon"/>
    <x v="0"/>
    <n v="585.90279999999996"/>
  </r>
  <r>
    <d v="2024-11-04T00:00:00"/>
    <s v="Phone"/>
    <x v="0"/>
    <x v="1"/>
    <n v="2500"/>
    <n v="4.2669193593203518"/>
    <s v="Phone-39"/>
    <m/>
    <x v="7"/>
    <s v="LAGA Cameroon"/>
    <x v="0"/>
    <n v="585.90279999999996"/>
  </r>
  <r>
    <d v="2024-11-04T00:00:00"/>
    <s v="Phone"/>
    <x v="0"/>
    <x v="2"/>
    <n v="2500"/>
    <n v="4.2669193593203518"/>
    <s v="Phone-40"/>
    <m/>
    <x v="8"/>
    <s v="LAGA Cameroon"/>
    <x v="0"/>
    <n v="585.90279999999996"/>
  </r>
  <r>
    <d v="2024-11-04T00:00:00"/>
    <s v="Phone"/>
    <x v="0"/>
    <x v="2"/>
    <n v="2500"/>
    <n v="4.2669193593203518"/>
    <s v="Phone-41"/>
    <m/>
    <x v="9"/>
    <s v="LAGA Cameroon"/>
    <x v="0"/>
    <n v="585.90279999999996"/>
  </r>
  <r>
    <d v="2024-11-04T00:00:00"/>
    <s v="Phone"/>
    <x v="0"/>
    <x v="2"/>
    <n v="2500"/>
    <n v="4.2669193593203518"/>
    <s v="Phone-42"/>
    <m/>
    <x v="10"/>
    <s v="LAGA Cameroon"/>
    <x v="0"/>
    <n v="585.90279999999996"/>
  </r>
  <r>
    <d v="2024-11-04T00:00:00"/>
    <s v="Phone"/>
    <x v="0"/>
    <x v="4"/>
    <n v="2500"/>
    <n v="4.2669193593203518"/>
    <s v="Phone-43"/>
    <m/>
    <x v="11"/>
    <s v="LAGA Cameroon"/>
    <x v="0"/>
    <n v="585.90279999999996"/>
  </r>
  <r>
    <d v="2024-11-04T00:00:00"/>
    <s v="Phone"/>
    <x v="0"/>
    <x v="4"/>
    <n v="2500"/>
    <n v="4.2669193593203518"/>
    <s v="Phone-44"/>
    <m/>
    <x v="12"/>
    <s v="LAGA Cameroon"/>
    <x v="0"/>
    <n v="585.90279999999996"/>
  </r>
  <r>
    <d v="2024-11-04T00:00:00"/>
    <s v="Local Transport"/>
    <x v="1"/>
    <x v="0"/>
    <n v="2700"/>
    <n v="4.6082729080659801"/>
    <s v="arrey-r"/>
    <m/>
    <x v="0"/>
    <s v="LAGA Cameroon"/>
    <x v="0"/>
    <n v="585.90279999999996"/>
  </r>
  <r>
    <d v="2024-11-04T00:00:00"/>
    <s v="Hired Taxi"/>
    <x v="1"/>
    <x v="0"/>
    <n v="3500"/>
    <n v="5.9736871030484924"/>
    <s v="arrey-r"/>
    <m/>
    <x v="0"/>
    <s v="LAGA Cameroon"/>
    <x v="0"/>
    <n v="585.90279999999996"/>
  </r>
  <r>
    <d v="2024-11-04T00:00:00"/>
    <s v="Local Transport"/>
    <x v="1"/>
    <x v="1"/>
    <n v="2500"/>
    <n v="4.2669193593203518"/>
    <s v="aim-r"/>
    <m/>
    <x v="1"/>
    <s v="LAGA Cameroon"/>
    <x v="0"/>
    <n v="585.90279999999996"/>
  </r>
  <r>
    <d v="2024-11-04T00:00:00"/>
    <s v="Yaounde-Sangmelima"/>
    <x v="1"/>
    <x v="1"/>
    <n v="2500"/>
    <n v="4.2669193593203518"/>
    <s v="aim-1"/>
    <m/>
    <x v="1"/>
    <s v="LAGA Cameroon"/>
    <x v="0"/>
    <n v="585.90279999999996"/>
  </r>
  <r>
    <d v="2024-11-04T00:00:00"/>
    <s v="Lodging"/>
    <x v="2"/>
    <x v="1"/>
    <n v="10000"/>
    <n v="17.067677437281407"/>
    <s v="aim-2"/>
    <m/>
    <x v="1"/>
    <s v="LAGA Cameroon"/>
    <x v="0"/>
    <n v="585.90279999999996"/>
  </r>
  <r>
    <d v="2024-11-04T00:00:00"/>
    <s v="Feeding"/>
    <x v="2"/>
    <x v="1"/>
    <n v="5000"/>
    <n v="8.5338387186407036"/>
    <s v="aim-r"/>
    <m/>
    <x v="1"/>
    <s v="LAGA Cameroon"/>
    <x v="0"/>
    <n v="585.90279999999996"/>
  </r>
  <r>
    <d v="2024-11-04T00:00:00"/>
    <s v="Local Transport"/>
    <x v="1"/>
    <x v="1"/>
    <n v="1900"/>
    <n v="3.2428587130834674"/>
    <s v="Love-r"/>
    <m/>
    <x v="5"/>
    <s v="LAGA Cameroon"/>
    <x v="0"/>
    <n v="585.90279999999996"/>
  </r>
  <r>
    <d v="2024-11-04T00:00:00"/>
    <s v="Local Transport"/>
    <x v="1"/>
    <x v="4"/>
    <n v="3800"/>
    <n v="6.4857174261669348"/>
    <s v="Uni-r"/>
    <m/>
    <x v="12"/>
    <s v="LAGA Cameroon"/>
    <x v="0"/>
    <n v="585.90279999999996"/>
  </r>
  <r>
    <d v="2024-11-04T00:00:00"/>
    <s v="Office Cleaning"/>
    <x v="6"/>
    <x v="4"/>
    <n v="12000"/>
    <n v="20.481212924737687"/>
    <s v="Uni-1"/>
    <m/>
    <x v="12"/>
    <s v="LAGA Cameroon"/>
    <x v="0"/>
    <n v="585.90279999999996"/>
  </r>
  <r>
    <d v="2024-11-04T00:00:00"/>
    <s v="Local Transport"/>
    <x v="1"/>
    <x v="4"/>
    <n v="2000"/>
    <n v="3.4135354874562815"/>
    <s v="Reb-r"/>
    <m/>
    <x v="11"/>
    <s v="LAGA Cameroon"/>
    <x v="0"/>
    <n v="585.90279999999996"/>
  </r>
  <r>
    <d v="2024-11-04T00:00:00"/>
    <s v="Local Transport"/>
    <x v="1"/>
    <x v="1"/>
    <n v="2000"/>
    <n v="3.4135354874562815"/>
    <s v="ste-r"/>
    <m/>
    <x v="6"/>
    <s v="LAGA Cameroon"/>
    <x v="0"/>
    <n v="585.90279999999996"/>
  </r>
  <r>
    <d v="2024-11-04T00:00:00"/>
    <s v="Local Transport"/>
    <x v="1"/>
    <x v="2"/>
    <n v="2400"/>
    <n v="4.0962425849475377"/>
    <s v="i54-r"/>
    <m/>
    <x v="2"/>
    <s v="LAGA Cameroon"/>
    <x v="0"/>
    <n v="585.90279999999996"/>
  </r>
  <r>
    <d v="2024-11-04T00:00:00"/>
    <s v="Drinks with informants"/>
    <x v="5"/>
    <x v="2"/>
    <n v="10000"/>
    <n v="17.067677437281407"/>
    <s v="i54-r"/>
    <m/>
    <x v="2"/>
    <s v="LAGA Cameroon"/>
    <x v="0"/>
    <n v="585.90279999999996"/>
  </r>
  <r>
    <d v="2024-11-04T00:00:00"/>
    <s v="Yaounde-Sangmelima"/>
    <x v="1"/>
    <x v="2"/>
    <n v="2500"/>
    <n v="4.2669193593203518"/>
    <s v="4-i49-1"/>
    <m/>
    <x v="3"/>
    <s v="LAGA Cameroon"/>
    <x v="0"/>
    <n v="585.90279999999996"/>
  </r>
  <r>
    <d v="2024-11-04T00:00:00"/>
    <s v="Local Transport"/>
    <x v="1"/>
    <x v="2"/>
    <n v="4300"/>
    <n v="7.3391012980310046"/>
    <s v="4-i49-r"/>
    <m/>
    <x v="3"/>
    <s v="LAGA Cameroon"/>
    <x v="0"/>
    <n v="585.90279999999996"/>
  </r>
  <r>
    <d v="2024-11-04T00:00:00"/>
    <s v="Feeding"/>
    <x v="2"/>
    <x v="2"/>
    <n v="5000"/>
    <n v="8.5338387186407036"/>
    <s v="4-i49-r"/>
    <m/>
    <x v="3"/>
    <s v="LAGA Cameroon"/>
    <x v="0"/>
    <n v="585.90279999999996"/>
  </r>
  <r>
    <d v="2024-11-04T00:00:00"/>
    <s v="Lodging"/>
    <x v="2"/>
    <x v="2"/>
    <n v="10000"/>
    <n v="17.067677437281407"/>
    <s v="4-i49-2"/>
    <m/>
    <x v="3"/>
    <s v="LAGA Cameroon"/>
    <x v="0"/>
    <n v="585.90279999999996"/>
  </r>
  <r>
    <d v="2024-11-04T00:00:00"/>
    <s v="Local Transport"/>
    <x v="1"/>
    <x v="2"/>
    <n v="2000"/>
    <n v="3.4135354874562815"/>
    <s v="1-i69-r"/>
    <n v="1"/>
    <x v="8"/>
    <s v="LAGA Cameroon"/>
    <x v="0"/>
    <n v="585.90279999999996"/>
  </r>
  <r>
    <d v="2024-11-04T00:00:00"/>
    <s v="Feeding"/>
    <x v="2"/>
    <x v="2"/>
    <n v="5000"/>
    <n v="8.5338387186407036"/>
    <s v="1-i69-r"/>
    <n v="1"/>
    <x v="8"/>
    <s v="LAGA Cameroon"/>
    <x v="0"/>
    <n v="585.90279999999996"/>
  </r>
  <r>
    <d v="2024-11-04T00:00:00"/>
    <s v="Lodging"/>
    <x v="2"/>
    <x v="2"/>
    <n v="10000"/>
    <n v="17.067677437281407"/>
    <s v="1-i69-2"/>
    <n v="1"/>
    <x v="8"/>
    <s v="LAGA Cameroon"/>
    <x v="0"/>
    <n v="585.90279999999996"/>
  </r>
  <r>
    <d v="2024-11-04T00:00:00"/>
    <s v="Local Transport"/>
    <x v="1"/>
    <x v="1"/>
    <n v="2000"/>
    <n v="3.4135354874562815"/>
    <s v="Fr-r"/>
    <m/>
    <x v="7"/>
    <s v="LAGA Cameroon"/>
    <x v="0"/>
    <n v="585.90279999999996"/>
  </r>
  <r>
    <d v="2024-11-04T00:00:00"/>
    <s v="Local Transport "/>
    <x v="3"/>
    <x v="2"/>
    <n v="1500"/>
    <n v="2.5601516155922108"/>
    <s v="2-i46-r"/>
    <n v="3"/>
    <x v="9"/>
    <s v="LAGA Cameroon"/>
    <x v="0"/>
    <n v="585.90279999999996"/>
  </r>
  <r>
    <d v="2024-11-04T00:00:00"/>
    <s v="Bertoua - Dongo"/>
    <x v="3"/>
    <x v="2"/>
    <n v="4500"/>
    <n v="7.6804548467766329"/>
    <s v="2-i46-r"/>
    <n v="3"/>
    <x v="9"/>
    <s v="LAGA Cameroon"/>
    <x v="0"/>
    <n v="585.90279999999996"/>
  </r>
  <r>
    <d v="2024-11-04T00:00:00"/>
    <s v="Drinks with informant"/>
    <x v="5"/>
    <x v="2"/>
    <n v="3000"/>
    <n v="5.1203032311844217"/>
    <s v="2-i46-r"/>
    <n v="3"/>
    <x v="9"/>
    <s v="LAGA Cameroon"/>
    <x v="0"/>
    <n v="585.90279999999996"/>
  </r>
  <r>
    <d v="2024-11-04T00:00:00"/>
    <s v="Dongo - Bertoua "/>
    <x v="3"/>
    <x v="2"/>
    <n v="4500"/>
    <n v="7.6804548467766329"/>
    <s v="2-i46-r"/>
    <n v="3"/>
    <x v="9"/>
    <s v="LAGA Cameroon"/>
    <x v="0"/>
    <n v="585.90279999999996"/>
  </r>
  <r>
    <d v="2024-11-04T00:00:00"/>
    <s v="Feeding"/>
    <x v="2"/>
    <x v="2"/>
    <n v="3000"/>
    <n v="5.1203032311844217"/>
    <s v="2-i46-r"/>
    <n v="3"/>
    <x v="9"/>
    <s v="LAGA Cameroon"/>
    <x v="0"/>
    <n v="585.90279999999996"/>
  </r>
  <r>
    <d v="2024-11-04T00:00:00"/>
    <s v="Lodging"/>
    <x v="2"/>
    <x v="2"/>
    <n v="10000"/>
    <n v="17.067677437281407"/>
    <s v="2-i46-2"/>
    <n v="3"/>
    <x v="9"/>
    <s v="LAGA Cameroon"/>
    <x v="0"/>
    <n v="585.90279999999996"/>
  </r>
  <r>
    <d v="2024-11-04T00:00:00"/>
    <s v="Local Transport"/>
    <x v="1"/>
    <x v="2"/>
    <n v="1500"/>
    <n v="2.5601516155922108"/>
    <s v="3-i53-r"/>
    <n v="3"/>
    <x v="10"/>
    <s v="LAGA Cameroon"/>
    <x v="0"/>
    <n v="585.90279999999996"/>
  </r>
  <r>
    <d v="2024-11-04T00:00:00"/>
    <s v="Feeding"/>
    <x v="2"/>
    <x v="2"/>
    <n v="3000"/>
    <n v="5.1203032311844217"/>
    <s v="3-i53-r"/>
    <n v="3"/>
    <x v="10"/>
    <s v="LAGA Cameroon"/>
    <x v="0"/>
    <n v="585.90279999999996"/>
  </r>
  <r>
    <d v="2024-11-04T00:00:00"/>
    <s v="Lodging"/>
    <x v="2"/>
    <x v="2"/>
    <n v="8000"/>
    <n v="13.654141949825126"/>
    <s v="3-i53-3"/>
    <n v="3"/>
    <x v="10"/>
    <s v="LAGA Cameroon"/>
    <x v="0"/>
    <n v="585.90279999999996"/>
  </r>
  <r>
    <d v="2024-11-04T00:00:00"/>
    <s v="Drinks with informant"/>
    <x v="5"/>
    <x v="2"/>
    <n v="2000"/>
    <n v="3.4135354874562815"/>
    <s v="3-i53-r"/>
    <n v="3"/>
    <x v="10"/>
    <s v="LAGA Cameroon"/>
    <x v="0"/>
    <n v="585.90279999999996"/>
  </r>
  <r>
    <d v="2024-11-04T00:00:00"/>
    <s v="Local Transport"/>
    <x v="1"/>
    <x v="3"/>
    <n v="3000"/>
    <n v="5.1203032311844217"/>
    <s v="ann-r"/>
    <m/>
    <x v="4"/>
    <s v="LAGA Cameroon"/>
    <x v="0"/>
    <n v="585.90279999999996"/>
  </r>
  <r>
    <d v="2024-11-05T00:00:00"/>
    <s v="Phone"/>
    <x v="0"/>
    <x v="0"/>
    <n v="5000"/>
    <n v="8.5338387186407036"/>
    <s v="Phone-45"/>
    <m/>
    <x v="0"/>
    <s v="LAGA Cameroon"/>
    <x v="0"/>
    <n v="585.90279999999996"/>
  </r>
  <r>
    <d v="2024-11-05T00:00:00"/>
    <s v="Phone"/>
    <x v="0"/>
    <x v="1"/>
    <n v="5000"/>
    <n v="8.5338387186407036"/>
    <s v="Phone-46"/>
    <m/>
    <x v="1"/>
    <s v="LAGA Cameroon"/>
    <x v="0"/>
    <n v="585.90279999999996"/>
  </r>
  <r>
    <d v="2024-11-05T00:00:00"/>
    <s v="Phone"/>
    <x v="0"/>
    <x v="2"/>
    <n v="5000"/>
    <n v="8.5338387186407036"/>
    <s v="Phone-47"/>
    <m/>
    <x v="2"/>
    <s v="LAGA Cameroon"/>
    <x v="0"/>
    <n v="585.90279999999996"/>
  </r>
  <r>
    <d v="2024-11-05T00:00:00"/>
    <s v="Phone"/>
    <x v="0"/>
    <x v="2"/>
    <n v="5000"/>
    <n v="8.5338387186407036"/>
    <s v="Phone-48"/>
    <m/>
    <x v="3"/>
    <s v="LAGA Cameroon"/>
    <x v="0"/>
    <n v="585.90279999999996"/>
  </r>
  <r>
    <d v="2024-11-05T00:00:00"/>
    <s v="Phone"/>
    <x v="0"/>
    <x v="3"/>
    <n v="2500"/>
    <n v="4.2669193593203518"/>
    <s v="Phone-49"/>
    <m/>
    <x v="4"/>
    <s v="LAGA Cameroon"/>
    <x v="0"/>
    <n v="585.90279999999996"/>
  </r>
  <r>
    <d v="2024-11-05T00:00:00"/>
    <s v="Phone"/>
    <x v="0"/>
    <x v="1"/>
    <n v="2500"/>
    <n v="4.2669193593203518"/>
    <s v="Phone-50"/>
    <m/>
    <x v="5"/>
    <s v="LAGA Cameroon"/>
    <x v="0"/>
    <n v="585.90279999999996"/>
  </r>
  <r>
    <d v="2024-11-05T00:00:00"/>
    <s v="Phone"/>
    <x v="0"/>
    <x v="1"/>
    <n v="2500"/>
    <n v="4.2669193593203518"/>
    <s v="Phone-51"/>
    <m/>
    <x v="6"/>
    <s v="LAGA Cameroon"/>
    <x v="0"/>
    <n v="585.90279999999996"/>
  </r>
  <r>
    <d v="2024-11-05T00:00:00"/>
    <s v="Phone"/>
    <x v="0"/>
    <x v="1"/>
    <n v="2500"/>
    <n v="4.2669193593203518"/>
    <s v="Phone-52"/>
    <m/>
    <x v="7"/>
    <s v="LAGA Cameroon"/>
    <x v="0"/>
    <n v="585.90279999999996"/>
  </r>
  <r>
    <d v="2024-11-05T00:00:00"/>
    <s v="Phone"/>
    <x v="0"/>
    <x v="2"/>
    <n v="2500"/>
    <n v="4.2669193593203518"/>
    <s v="Phone-53"/>
    <m/>
    <x v="8"/>
    <s v="LAGA Cameroon"/>
    <x v="0"/>
    <n v="585.90279999999996"/>
  </r>
  <r>
    <d v="2024-11-05T00:00:00"/>
    <s v="Phone"/>
    <x v="0"/>
    <x v="2"/>
    <n v="2500"/>
    <n v="4.2669193593203518"/>
    <s v="Phone-54"/>
    <m/>
    <x v="9"/>
    <s v="LAGA Cameroon"/>
    <x v="0"/>
    <n v="585.90279999999996"/>
  </r>
  <r>
    <d v="2024-11-05T00:00:00"/>
    <s v="Phone"/>
    <x v="0"/>
    <x v="2"/>
    <n v="2500"/>
    <n v="4.2669193593203518"/>
    <s v="Phone-55"/>
    <m/>
    <x v="10"/>
    <s v="LAGA Cameroon"/>
    <x v="0"/>
    <n v="585.90279999999996"/>
  </r>
  <r>
    <d v="2024-11-05T00:00:00"/>
    <s v="Phone"/>
    <x v="0"/>
    <x v="4"/>
    <n v="2500"/>
    <n v="4.2669193593203518"/>
    <s v="Phone-56"/>
    <m/>
    <x v="11"/>
    <s v="LAGA Cameroon"/>
    <x v="0"/>
    <n v="585.90279999999996"/>
  </r>
  <r>
    <d v="2024-11-05T00:00:00"/>
    <s v="Phone"/>
    <x v="0"/>
    <x v="4"/>
    <n v="2500"/>
    <n v="4.2669193593203518"/>
    <s v="Phone-57"/>
    <m/>
    <x v="12"/>
    <s v="LAGA Cameroon"/>
    <x v="0"/>
    <n v="585.90279999999996"/>
  </r>
  <r>
    <d v="2024-11-05T00:00:00"/>
    <s v="Local Transport"/>
    <x v="1"/>
    <x v="0"/>
    <n v="2700"/>
    <n v="4.6082729080659801"/>
    <s v="arrey-r"/>
    <m/>
    <x v="0"/>
    <s v="LAGA Cameroon"/>
    <x v="0"/>
    <n v="585.90279999999996"/>
  </r>
  <r>
    <d v="2024-11-05T00:00:00"/>
    <s v="Sangmelima-Djoum"/>
    <x v="1"/>
    <x v="1"/>
    <n v="1500"/>
    <n v="2.5601516155922108"/>
    <s v="aim-3"/>
    <m/>
    <x v="1"/>
    <s v="LAGA Cameroon"/>
    <x v="0"/>
    <n v="585.90279999999996"/>
  </r>
  <r>
    <d v="2024-11-05T00:00:00"/>
    <s v="Local Transport"/>
    <x v="1"/>
    <x v="1"/>
    <n v="4600"/>
    <n v="7.8511316211494471"/>
    <s v="aim-r"/>
    <m/>
    <x v="1"/>
    <s v="LAGA Cameroon"/>
    <x v="0"/>
    <n v="585.90279999999996"/>
  </r>
  <r>
    <d v="2024-11-05T00:00:00"/>
    <s v="Feeding"/>
    <x v="2"/>
    <x v="1"/>
    <n v="5000"/>
    <n v="8.5338387186407036"/>
    <s v="aim-r"/>
    <m/>
    <x v="1"/>
    <s v="LAGA Cameroon"/>
    <x v="0"/>
    <n v="585.90279999999996"/>
  </r>
  <r>
    <d v="2024-11-05T00:00:00"/>
    <s v="Djoum-Sangmelima"/>
    <x v="1"/>
    <x v="1"/>
    <n v="1500"/>
    <n v="2.5601516155922108"/>
    <s v="aim-4"/>
    <m/>
    <x v="1"/>
    <s v="LAGA Cameroon"/>
    <x v="0"/>
    <n v="585.90279999999996"/>
  </r>
  <r>
    <d v="2024-11-05T00:00:00"/>
    <s v="Sangmelima-Yaounde"/>
    <x v="1"/>
    <x v="1"/>
    <n v="2500"/>
    <n v="4.2669193593203518"/>
    <s v="aim-5"/>
    <m/>
    <x v="1"/>
    <s v="LAGA Cameroon"/>
    <x v="0"/>
    <n v="585.90279999999996"/>
  </r>
  <r>
    <d v="2024-11-05T00:00:00"/>
    <s v="Local Transport"/>
    <x v="1"/>
    <x v="1"/>
    <n v="2000"/>
    <n v="3.4135354874562815"/>
    <s v="Love-r"/>
    <m/>
    <x v="5"/>
    <s v="LAGA Cameroon"/>
    <x v="0"/>
    <n v="585.90279999999996"/>
  </r>
  <r>
    <d v="2024-11-05T00:00:00"/>
    <s v="Local Transport"/>
    <x v="1"/>
    <x v="4"/>
    <n v="3000"/>
    <n v="5.1203032311844217"/>
    <s v="Uni-r"/>
    <m/>
    <x v="12"/>
    <s v="LAGA Cameroon"/>
    <x v="0"/>
    <n v="585.90279999999996"/>
  </r>
  <r>
    <d v="2024-11-05T00:00:00"/>
    <s v="Ink"/>
    <x v="4"/>
    <x v="4"/>
    <n v="45000"/>
    <n v="76.804548467766338"/>
    <s v="Uni-2"/>
    <m/>
    <x v="12"/>
    <s v="LAGA Cameroon"/>
    <x v="0"/>
    <n v="585.90279999999996"/>
  </r>
  <r>
    <d v="2024-11-05T00:00:00"/>
    <s v="Local Transport"/>
    <x v="1"/>
    <x v="4"/>
    <n v="3000"/>
    <n v="5.1203032311844217"/>
    <s v="Reb-r"/>
    <m/>
    <x v="11"/>
    <s v="LAGA Cameroon"/>
    <x v="0"/>
    <n v="585.90279999999996"/>
  </r>
  <r>
    <d v="2024-11-05T00:00:00"/>
    <s v="MTN Mobile Money"/>
    <x v="7"/>
    <x v="4"/>
    <n v="3500"/>
    <n v="5.9736871030484924"/>
    <s v="Reb-r"/>
    <m/>
    <x v="11"/>
    <s v="LAGA Cameroon"/>
    <x v="0"/>
    <n v="585.90279999999996"/>
  </r>
  <r>
    <d v="2024-11-05T00:00:00"/>
    <s v="Local Transport"/>
    <x v="1"/>
    <x v="1"/>
    <n v="6000"/>
    <n v="10.240606462368843"/>
    <s v="ste-r"/>
    <m/>
    <x v="6"/>
    <s v="LAGA Cameroon"/>
    <x v="0"/>
    <n v="585.90279999999996"/>
  </r>
  <r>
    <d v="2024-11-05T00:00:00"/>
    <s v="Local Transport"/>
    <x v="1"/>
    <x v="2"/>
    <n v="3500"/>
    <n v="5.9736871030484924"/>
    <s v="4-i49-r"/>
    <m/>
    <x v="3"/>
    <s v="LAGA Cameroon"/>
    <x v="0"/>
    <n v="585.90279999999996"/>
  </r>
  <r>
    <d v="2024-11-05T00:00:00"/>
    <s v="Feeding"/>
    <x v="2"/>
    <x v="2"/>
    <n v="5000"/>
    <n v="8.5338387186407036"/>
    <s v="4-i49-r"/>
    <m/>
    <x v="3"/>
    <s v="LAGA Cameroon"/>
    <x v="0"/>
    <n v="585.90279999999996"/>
  </r>
  <r>
    <d v="2024-11-05T00:00:00"/>
    <s v="Lodging"/>
    <x v="2"/>
    <x v="2"/>
    <n v="10000"/>
    <n v="17.067677437281407"/>
    <s v="4-i49-2"/>
    <m/>
    <x v="3"/>
    <s v="LAGA Cameroon"/>
    <x v="0"/>
    <n v="585.90279999999996"/>
  </r>
  <r>
    <d v="2024-11-05T00:00:00"/>
    <s v="Drinks with informant"/>
    <x v="5"/>
    <x v="2"/>
    <n v="2500"/>
    <n v="4.2669193593203518"/>
    <s v="4-i49-r"/>
    <m/>
    <x v="3"/>
    <s v="LAGA Cameroon"/>
    <x v="0"/>
    <n v="585.90279999999996"/>
  </r>
  <r>
    <d v="2024-11-05T00:00:00"/>
    <s v="Local Transport"/>
    <x v="1"/>
    <x v="2"/>
    <n v="2000"/>
    <n v="3.4135354874562815"/>
    <s v="1-i69-r"/>
    <n v="1"/>
    <x v="8"/>
    <s v="LAGA Cameroon"/>
    <x v="0"/>
    <n v="585.90279999999996"/>
  </r>
  <r>
    <d v="2024-11-05T00:00:00"/>
    <s v="Drinks with informant"/>
    <x v="5"/>
    <x v="2"/>
    <n v="6000"/>
    <n v="10.240606462368843"/>
    <s v="1-i69-r"/>
    <n v="1"/>
    <x v="8"/>
    <s v="LAGA Cameroon"/>
    <x v="0"/>
    <n v="585.90279999999996"/>
  </r>
  <r>
    <d v="2024-11-05T00:00:00"/>
    <s v="Feeding"/>
    <x v="2"/>
    <x v="2"/>
    <n v="5000"/>
    <n v="8.5338387186407036"/>
    <s v="1-i69-r"/>
    <n v="1"/>
    <x v="8"/>
    <s v="LAGA Cameroon"/>
    <x v="0"/>
    <n v="585.90279999999996"/>
  </r>
  <r>
    <d v="2024-11-05T00:00:00"/>
    <s v="Lodging"/>
    <x v="2"/>
    <x v="2"/>
    <n v="10000"/>
    <n v="17.067677437281407"/>
    <s v="1-i69-2"/>
    <n v="1"/>
    <x v="8"/>
    <s v="LAGA Cameroon"/>
    <x v="0"/>
    <n v="585.90279999999996"/>
  </r>
  <r>
    <d v="2024-11-05T00:00:00"/>
    <s v="Local Transport"/>
    <x v="1"/>
    <x v="1"/>
    <n v="4800"/>
    <n v="8.1924851698950754"/>
    <s v="Fr-r"/>
    <m/>
    <x v="7"/>
    <s v="LAGA Cameroon"/>
    <x v="0"/>
    <n v="585.90279999999996"/>
  </r>
  <r>
    <d v="2024-11-05T00:00:00"/>
    <s v="Local Transport "/>
    <x v="3"/>
    <x v="2"/>
    <n v="1500"/>
    <n v="2.5601516155922108"/>
    <s v="2-i46-r"/>
    <n v="3"/>
    <x v="9"/>
    <s v="LAGA Cameroon"/>
    <x v="0"/>
    <n v="585.90279999999996"/>
  </r>
  <r>
    <d v="2024-11-05T00:00:00"/>
    <s v="Feeding"/>
    <x v="2"/>
    <x v="2"/>
    <n v="3000"/>
    <n v="5.1203032311844217"/>
    <s v="2-i46-r"/>
    <n v="3"/>
    <x v="9"/>
    <s v="LAGA Cameroon"/>
    <x v="0"/>
    <n v="585.90279999999996"/>
  </r>
  <r>
    <d v="2024-11-05T00:00:00"/>
    <s v="Lodging"/>
    <x v="2"/>
    <x v="2"/>
    <n v="10000"/>
    <n v="17.067677437281407"/>
    <s v="2-i46-2"/>
    <m/>
    <x v="9"/>
    <s v="LAGA Cameroon"/>
    <x v="0"/>
    <n v="585.90279999999996"/>
  </r>
  <r>
    <d v="2024-11-05T00:00:00"/>
    <s v="Local Transport"/>
    <x v="1"/>
    <x v="2"/>
    <n v="1500"/>
    <n v="2.5601516155922108"/>
    <s v="3-i53-r"/>
    <n v="3"/>
    <x v="10"/>
    <s v="LAGA Cameroon"/>
    <x v="0"/>
    <n v="585.90279999999996"/>
  </r>
  <r>
    <d v="2024-11-05T00:00:00"/>
    <s v="Feeding"/>
    <x v="2"/>
    <x v="2"/>
    <n v="3000"/>
    <n v="5.1203032311844217"/>
    <s v="3-i53-r"/>
    <n v="3"/>
    <x v="10"/>
    <s v="LAGA Cameroon"/>
    <x v="0"/>
    <n v="585.90279999999996"/>
  </r>
  <r>
    <d v="2024-11-05T00:00:00"/>
    <s v="Lodging"/>
    <x v="2"/>
    <x v="2"/>
    <n v="8000"/>
    <n v="13.654141949825126"/>
    <s v="3-i53-3"/>
    <n v="3"/>
    <x v="10"/>
    <s v="LAGA Cameroon"/>
    <x v="0"/>
    <n v="585.90279999999996"/>
  </r>
  <r>
    <d v="2024-11-05T00:00:00"/>
    <s v="Drinks with informant"/>
    <x v="5"/>
    <x v="2"/>
    <n v="1000"/>
    <n v="1.7067677437281408"/>
    <s v="3-i53-r"/>
    <n v="3"/>
    <x v="10"/>
    <s v="LAGA Cameroon"/>
    <x v="0"/>
    <n v="585.90279999999996"/>
  </r>
  <r>
    <d v="2024-11-05T00:00:00"/>
    <s v="Local Transport"/>
    <x v="1"/>
    <x v="3"/>
    <n v="3000"/>
    <n v="5.1203032311844217"/>
    <s v="ann-r"/>
    <m/>
    <x v="4"/>
    <s v="LAGA Cameroon"/>
    <x v="0"/>
    <n v="585.90279999999996"/>
  </r>
  <r>
    <d v="2024-11-06T00:00:00"/>
    <s v="Phone"/>
    <x v="0"/>
    <x v="0"/>
    <n v="5000"/>
    <n v="8.5338387186407036"/>
    <s v="Phone-58"/>
    <m/>
    <x v="0"/>
    <s v="LAGA Cameroon"/>
    <x v="0"/>
    <n v="585.90279999999996"/>
  </r>
  <r>
    <d v="2024-11-06T00:00:00"/>
    <s v="Phone"/>
    <x v="0"/>
    <x v="1"/>
    <n v="5000"/>
    <n v="8.5338387186407036"/>
    <s v="Phone-59"/>
    <m/>
    <x v="1"/>
    <s v="LAGA Cameroon"/>
    <x v="0"/>
    <n v="585.90279999999996"/>
  </r>
  <r>
    <d v="2024-11-06T00:00:00"/>
    <s v="Phone"/>
    <x v="0"/>
    <x v="2"/>
    <n v="5000"/>
    <n v="8.5338387186407036"/>
    <s v="Phone-60"/>
    <m/>
    <x v="2"/>
    <s v="LAGA Cameroon"/>
    <x v="0"/>
    <n v="585.90279999999996"/>
  </r>
  <r>
    <d v="2024-11-06T00:00:00"/>
    <s v="Phone"/>
    <x v="0"/>
    <x v="2"/>
    <n v="5000"/>
    <n v="8.5338387186407036"/>
    <s v="Phone-61"/>
    <m/>
    <x v="3"/>
    <s v="LAGA Cameroon"/>
    <x v="0"/>
    <n v="585.90279999999996"/>
  </r>
  <r>
    <d v="2024-11-06T00:00:00"/>
    <s v="Phone"/>
    <x v="0"/>
    <x v="3"/>
    <n v="2500"/>
    <n v="4.2669193593203518"/>
    <s v="Phone-62"/>
    <m/>
    <x v="4"/>
    <s v="LAGA Cameroon"/>
    <x v="0"/>
    <n v="585.90279999999996"/>
  </r>
  <r>
    <d v="2024-11-06T00:00:00"/>
    <s v="Phone"/>
    <x v="0"/>
    <x v="1"/>
    <n v="2500"/>
    <n v="4.2669193593203518"/>
    <s v="Phone-63"/>
    <m/>
    <x v="5"/>
    <s v="LAGA Cameroon"/>
    <x v="0"/>
    <n v="585.90279999999996"/>
  </r>
  <r>
    <d v="2024-11-06T00:00:00"/>
    <s v="Phone"/>
    <x v="0"/>
    <x v="1"/>
    <n v="2500"/>
    <n v="4.2669193593203518"/>
    <s v="Phone-64"/>
    <m/>
    <x v="6"/>
    <s v="LAGA Cameroon"/>
    <x v="0"/>
    <n v="585.90279999999996"/>
  </r>
  <r>
    <d v="2024-11-06T00:00:00"/>
    <s v="Phone"/>
    <x v="0"/>
    <x v="1"/>
    <n v="2500"/>
    <n v="4.2669193593203518"/>
    <s v="Phone-65"/>
    <m/>
    <x v="7"/>
    <s v="LAGA Cameroon"/>
    <x v="0"/>
    <n v="585.90279999999996"/>
  </r>
  <r>
    <d v="2024-11-06T00:00:00"/>
    <s v="Phone"/>
    <x v="0"/>
    <x v="2"/>
    <n v="2500"/>
    <n v="4.2669193593203518"/>
    <s v="Phone-66"/>
    <m/>
    <x v="8"/>
    <s v="LAGA Cameroon"/>
    <x v="0"/>
    <n v="585.90279999999996"/>
  </r>
  <r>
    <d v="2024-11-06T00:00:00"/>
    <s v="Phone"/>
    <x v="0"/>
    <x v="2"/>
    <n v="2500"/>
    <n v="4.2669193593203518"/>
    <s v="Phone-67"/>
    <m/>
    <x v="9"/>
    <s v="LAGA Cameroon"/>
    <x v="0"/>
    <n v="585.90279999999996"/>
  </r>
  <r>
    <d v="2024-11-06T00:00:00"/>
    <s v="Phone"/>
    <x v="0"/>
    <x v="2"/>
    <n v="2500"/>
    <n v="4.2669193593203518"/>
    <s v="Phone-68"/>
    <m/>
    <x v="10"/>
    <s v="LAGA Cameroon"/>
    <x v="0"/>
    <n v="585.90279999999996"/>
  </r>
  <r>
    <d v="2024-11-06T00:00:00"/>
    <s v="Phone"/>
    <x v="0"/>
    <x v="4"/>
    <n v="2500"/>
    <n v="4.2669193593203518"/>
    <s v="Phone-69"/>
    <m/>
    <x v="11"/>
    <s v="LAGA Cameroon"/>
    <x v="0"/>
    <n v="585.90279999999996"/>
  </r>
  <r>
    <d v="2024-11-06T00:00:00"/>
    <s v="Phone"/>
    <x v="0"/>
    <x v="4"/>
    <n v="2500"/>
    <n v="4.2669193593203518"/>
    <s v="Phone-70"/>
    <m/>
    <x v="12"/>
    <s v="LAGA Cameroon"/>
    <x v="0"/>
    <n v="585.90279999999996"/>
  </r>
  <r>
    <d v="2024-11-06T00:00:00"/>
    <s v="Local Transport"/>
    <x v="1"/>
    <x v="0"/>
    <n v="2700"/>
    <n v="4.6082729080659801"/>
    <s v="arrey-r"/>
    <m/>
    <x v="0"/>
    <s v="LAGA Cameroon"/>
    <x v="0"/>
    <n v="585.90279999999996"/>
  </r>
  <r>
    <d v="2024-11-06T00:00:00"/>
    <s v="Phone Repairs"/>
    <x v="6"/>
    <x v="0"/>
    <n v="20000"/>
    <n v="34.135354874562815"/>
    <s v="arrey-1"/>
    <m/>
    <x v="0"/>
    <s v="LAGA Cameroon"/>
    <x v="0"/>
    <n v="585.90279999999996"/>
  </r>
  <r>
    <d v="2024-11-06T00:00:00"/>
    <s v="Local Transport"/>
    <x v="1"/>
    <x v="1"/>
    <n v="2000"/>
    <n v="3.4135354874562815"/>
    <s v="aim-r"/>
    <m/>
    <x v="1"/>
    <s v="LAGA Cameroon"/>
    <x v="0"/>
    <n v="585.90279999999996"/>
  </r>
  <r>
    <d v="2024-11-06T00:00:00"/>
    <s v="Local Transport"/>
    <x v="1"/>
    <x v="1"/>
    <n v="1900"/>
    <n v="3.2428587130834674"/>
    <s v="Love-r"/>
    <m/>
    <x v="5"/>
    <s v="LAGA Cameroon"/>
    <x v="0"/>
    <n v="585.90279999999996"/>
  </r>
  <r>
    <d v="2024-11-06T00:00:00"/>
    <s v="Local Transport"/>
    <x v="1"/>
    <x v="4"/>
    <n v="3800"/>
    <n v="6.4857174261669348"/>
    <s v="Uni-r"/>
    <m/>
    <x v="12"/>
    <s v="LAGA Cameroon"/>
    <x v="0"/>
    <n v="585.90279999999996"/>
  </r>
  <r>
    <d v="2024-11-06T00:00:00"/>
    <s v="Local Transport"/>
    <x v="1"/>
    <x v="4"/>
    <n v="2000"/>
    <n v="3.4135354874562815"/>
    <s v="Reb-r"/>
    <m/>
    <x v="11"/>
    <s v="LAGA Cameroon"/>
    <x v="0"/>
    <n v="585.90279999999996"/>
  </r>
  <r>
    <d v="2024-11-06T00:00:00"/>
    <s v="Local Transport"/>
    <x v="1"/>
    <x v="1"/>
    <n v="9000"/>
    <n v="15.360909693553266"/>
    <s v="ste-r"/>
    <m/>
    <x v="6"/>
    <s v="LAGA Cameroon"/>
    <x v="0"/>
    <n v="585.90279999999996"/>
  </r>
  <r>
    <d v="2024-11-06T00:00:00"/>
    <s v="Local Transport"/>
    <x v="1"/>
    <x v="2"/>
    <n v="2400"/>
    <n v="4.0962425849475377"/>
    <s v="i54-r"/>
    <m/>
    <x v="2"/>
    <s v="LAGA Cameroon"/>
    <x v="0"/>
    <n v="585.90279999999996"/>
  </r>
  <r>
    <d v="2024-11-06T00:00:00"/>
    <s v="Hire bike "/>
    <x v="1"/>
    <x v="2"/>
    <n v="6000"/>
    <n v="10.240606462368843"/>
    <s v="i54-r"/>
    <m/>
    <x v="2"/>
    <s v="LAGA Cameroon"/>
    <x v="0"/>
    <n v="585.90279999999996"/>
  </r>
  <r>
    <d v="2024-11-06T00:00:00"/>
    <s v="Hire bike "/>
    <x v="1"/>
    <x v="2"/>
    <n v="9000"/>
    <n v="15.360909693553266"/>
    <s v="i54-r"/>
    <m/>
    <x v="2"/>
    <s v="LAGA Cameroon"/>
    <x v="0"/>
    <n v="585.90279999999996"/>
  </r>
  <r>
    <d v="2024-11-06T00:00:00"/>
    <s v="Sangmelima-mvanbison"/>
    <x v="1"/>
    <x v="2"/>
    <n v="4000"/>
    <n v="6.8270709749125631"/>
    <s v="4-i49-r"/>
    <m/>
    <x v="3"/>
    <s v="LAGA Cameroon"/>
    <x v="0"/>
    <n v="585.90279999999996"/>
  </r>
  <r>
    <d v="2024-11-06T00:00:00"/>
    <s v="Mvanbisson-sangmelima"/>
    <x v="1"/>
    <x v="2"/>
    <n v="4000"/>
    <n v="6.8270709749125631"/>
    <s v="4-i49-r"/>
    <m/>
    <x v="3"/>
    <s v="LAGA Cameroon"/>
    <x v="0"/>
    <n v="585.90279999999996"/>
  </r>
  <r>
    <d v="2024-11-06T00:00:00"/>
    <s v="Local Transport"/>
    <x v="1"/>
    <x v="2"/>
    <n v="3800"/>
    <n v="6.4857174261669348"/>
    <s v="4-i49-r"/>
    <m/>
    <x v="3"/>
    <s v="LAGA Cameroon"/>
    <x v="0"/>
    <n v="585.90279999999996"/>
  </r>
  <r>
    <d v="2024-11-06T00:00:00"/>
    <s v="Feeding"/>
    <x v="2"/>
    <x v="2"/>
    <n v="5000"/>
    <n v="8.5338387186407036"/>
    <s v="4-i49-r"/>
    <m/>
    <x v="3"/>
    <s v="LAGA Cameroon"/>
    <x v="0"/>
    <n v="585.90279999999996"/>
  </r>
  <r>
    <d v="2024-11-06T00:00:00"/>
    <s v="Lodging"/>
    <x v="2"/>
    <x v="2"/>
    <n v="10000"/>
    <n v="17.067677437281407"/>
    <s v="4-i49-2"/>
    <m/>
    <x v="3"/>
    <s v="LAGA Cameroon"/>
    <x v="0"/>
    <n v="585.90279999999996"/>
  </r>
  <r>
    <d v="2024-11-06T00:00:00"/>
    <s v="Drinks with informant"/>
    <x v="5"/>
    <x v="2"/>
    <n v="3000"/>
    <n v="5.1203032311844217"/>
    <s v="4-i49-r"/>
    <m/>
    <x v="3"/>
    <s v="LAGA Cameroon"/>
    <x v="0"/>
    <n v="585.90279999999996"/>
  </r>
  <r>
    <d v="2024-11-06T00:00:00"/>
    <s v="Local Transport"/>
    <x v="1"/>
    <x v="2"/>
    <n v="2000"/>
    <n v="3.4135354874562815"/>
    <s v="1-i69-r"/>
    <n v="1"/>
    <x v="8"/>
    <s v="LAGA Cameroon"/>
    <x v="0"/>
    <n v="585.90279999999996"/>
  </r>
  <r>
    <d v="2024-11-06T00:00:00"/>
    <s v="Feeding"/>
    <x v="2"/>
    <x v="2"/>
    <n v="5000"/>
    <n v="8.5338387186407036"/>
    <s v="1-i69-r"/>
    <n v="1"/>
    <x v="8"/>
    <s v="LAGA Cameroon"/>
    <x v="0"/>
    <n v="585.90279999999996"/>
  </r>
  <r>
    <d v="2024-11-06T00:00:00"/>
    <s v="Lodging"/>
    <x v="2"/>
    <x v="2"/>
    <n v="10000"/>
    <n v="17.067677437281407"/>
    <s v="1-i69-2"/>
    <n v="1"/>
    <x v="8"/>
    <s v="LAGA Cameroon"/>
    <x v="0"/>
    <n v="585.90279999999996"/>
  </r>
  <r>
    <d v="2024-11-06T00:00:00"/>
    <s v="Local Transport"/>
    <x v="1"/>
    <x v="1"/>
    <n v="5900"/>
    <n v="10.06992968799603"/>
    <s v="Fr-r"/>
    <m/>
    <x v="7"/>
    <s v="LAGA Cameroon"/>
    <x v="0"/>
    <n v="585.90279999999996"/>
  </r>
  <r>
    <d v="2024-11-06T00:00:00"/>
    <s v="Local Transport "/>
    <x v="3"/>
    <x v="2"/>
    <n v="1500"/>
    <n v="2.5601516155922108"/>
    <s v="2-i46-r"/>
    <m/>
    <x v="9"/>
    <s v="LAGA Cameroon"/>
    <x v="0"/>
    <n v="585.90279999999996"/>
  </r>
  <r>
    <d v="2024-11-06T00:00:00"/>
    <s v="Feeding"/>
    <x v="2"/>
    <x v="2"/>
    <n v="3000"/>
    <n v="5.1203032311844217"/>
    <s v="2-i46-r"/>
    <n v="7"/>
    <x v="9"/>
    <s v="LAGA Cameroon"/>
    <x v="0"/>
    <n v="585.90279999999996"/>
  </r>
  <r>
    <d v="2024-11-06T00:00:00"/>
    <s v="Lodging"/>
    <x v="2"/>
    <x v="2"/>
    <n v="10000"/>
    <n v="17.067677437281407"/>
    <s v="2-i46-2"/>
    <n v="7"/>
    <x v="9"/>
    <s v="LAGA Cameroon"/>
    <x v="0"/>
    <n v="585.90279999999996"/>
  </r>
  <r>
    <d v="2024-11-06T00:00:00"/>
    <s v="Local Transport"/>
    <x v="1"/>
    <x v="2"/>
    <n v="1500"/>
    <n v="2.5601516155922108"/>
    <s v="3-i53-r"/>
    <n v="3"/>
    <x v="10"/>
    <s v="LAGA Cameroon"/>
    <x v="0"/>
    <n v="585.90279999999996"/>
  </r>
  <r>
    <d v="2024-11-06T00:00:00"/>
    <s v="Feeding"/>
    <x v="2"/>
    <x v="2"/>
    <n v="3000"/>
    <n v="5.1203032311844217"/>
    <s v="3-i53-r"/>
    <n v="3"/>
    <x v="10"/>
    <s v="LAGA Cameroon"/>
    <x v="0"/>
    <n v="585.90279999999996"/>
  </r>
  <r>
    <d v="2024-11-06T00:00:00"/>
    <s v="Lodging"/>
    <x v="2"/>
    <x v="2"/>
    <n v="8000"/>
    <n v="13.654141949825126"/>
    <s v="3-i53-3"/>
    <n v="3"/>
    <x v="10"/>
    <s v="LAGA Cameroon"/>
    <x v="0"/>
    <n v="585.90279999999996"/>
  </r>
  <r>
    <d v="2024-11-06T00:00:00"/>
    <s v="Drinks with informant"/>
    <x v="5"/>
    <x v="2"/>
    <n v="1000"/>
    <n v="1.7067677437281408"/>
    <s v="3-i53-r"/>
    <n v="3"/>
    <x v="10"/>
    <s v="LAGA Cameroon"/>
    <x v="0"/>
    <n v="585.90279999999996"/>
  </r>
  <r>
    <d v="2024-11-06T00:00:00"/>
    <s v="Local Transport"/>
    <x v="1"/>
    <x v="3"/>
    <n v="3000"/>
    <n v="5.1203032311844217"/>
    <s v="ann-r"/>
    <m/>
    <x v="4"/>
    <s v="LAGA Cameroon"/>
    <x v="0"/>
    <n v="585.90279999999996"/>
  </r>
  <r>
    <d v="2024-11-07T00:00:00"/>
    <s v="Phone"/>
    <x v="0"/>
    <x v="0"/>
    <n v="5000"/>
    <n v="8.5338387186407036"/>
    <s v="Phone-71"/>
    <m/>
    <x v="0"/>
    <s v="LAGA Cameroon"/>
    <x v="0"/>
    <n v="585.90279999999996"/>
  </r>
  <r>
    <d v="2024-11-07T00:00:00"/>
    <s v="Phone"/>
    <x v="0"/>
    <x v="0"/>
    <n v="10000"/>
    <n v="17.067677437281407"/>
    <s v="Phone-72"/>
    <m/>
    <x v="0"/>
    <s v="LAGA Cameroon"/>
    <x v="0"/>
    <n v="585.90279999999996"/>
  </r>
  <r>
    <d v="2024-11-07T00:00:00"/>
    <s v="Phone"/>
    <x v="0"/>
    <x v="1"/>
    <n v="5000"/>
    <n v="8.5338387186407036"/>
    <s v="Phone-73"/>
    <m/>
    <x v="1"/>
    <s v="LAGA Cameroon"/>
    <x v="0"/>
    <n v="585.90279999999996"/>
  </r>
  <r>
    <d v="2024-11-07T00:00:00"/>
    <s v="Phone"/>
    <x v="0"/>
    <x v="2"/>
    <n v="5000"/>
    <n v="8.5338387186407036"/>
    <s v="Phone-74"/>
    <m/>
    <x v="2"/>
    <s v="LAGA Cameroon"/>
    <x v="0"/>
    <n v="585.90279999999996"/>
  </r>
  <r>
    <d v="2024-11-07T00:00:00"/>
    <s v="Phone"/>
    <x v="0"/>
    <x v="2"/>
    <n v="5000"/>
    <n v="8.5338387186407036"/>
    <s v="Phone-75"/>
    <m/>
    <x v="3"/>
    <s v="LAGA Cameroon"/>
    <x v="0"/>
    <n v="585.90279999999996"/>
  </r>
  <r>
    <d v="2024-11-07T00:00:00"/>
    <s v="Phone"/>
    <x v="0"/>
    <x v="3"/>
    <n v="2500"/>
    <n v="4.2669193593203518"/>
    <s v="Phone-76"/>
    <m/>
    <x v="4"/>
    <s v="LAGA Cameroon"/>
    <x v="0"/>
    <n v="585.90279999999996"/>
  </r>
  <r>
    <d v="2024-11-07T00:00:00"/>
    <s v="Phone"/>
    <x v="0"/>
    <x v="1"/>
    <n v="2500"/>
    <n v="4.2669193593203518"/>
    <s v="Phone-77"/>
    <m/>
    <x v="5"/>
    <s v="LAGA Cameroon"/>
    <x v="0"/>
    <n v="585.90279999999996"/>
  </r>
  <r>
    <d v="2024-11-07T00:00:00"/>
    <s v="Phone"/>
    <x v="0"/>
    <x v="1"/>
    <n v="2500"/>
    <n v="4.2669193593203518"/>
    <s v="Phone-78"/>
    <m/>
    <x v="6"/>
    <s v="LAGA Cameroon"/>
    <x v="0"/>
    <n v="585.90279999999996"/>
  </r>
  <r>
    <d v="2024-11-07T00:00:00"/>
    <s v="Phone"/>
    <x v="0"/>
    <x v="1"/>
    <n v="2500"/>
    <n v="4.2669193593203518"/>
    <s v="Phone-79"/>
    <m/>
    <x v="7"/>
    <s v="LAGA Cameroon"/>
    <x v="0"/>
    <n v="585.90279999999996"/>
  </r>
  <r>
    <d v="2024-11-07T00:00:00"/>
    <s v="Phone"/>
    <x v="0"/>
    <x v="2"/>
    <n v="2500"/>
    <n v="4.2669193593203518"/>
    <s v="Phone-80"/>
    <m/>
    <x v="8"/>
    <s v="LAGA Cameroon"/>
    <x v="0"/>
    <n v="585.90279999999996"/>
  </r>
  <r>
    <d v="2024-11-07T00:00:00"/>
    <s v="Phone"/>
    <x v="0"/>
    <x v="2"/>
    <n v="2500"/>
    <n v="4.2669193593203518"/>
    <s v="Phone-81"/>
    <m/>
    <x v="9"/>
    <s v="LAGA Cameroon"/>
    <x v="0"/>
    <n v="585.90279999999996"/>
  </r>
  <r>
    <d v="2024-11-07T00:00:00"/>
    <s v="Phone"/>
    <x v="0"/>
    <x v="2"/>
    <n v="2500"/>
    <n v="4.2669193593203518"/>
    <s v="Phone-82"/>
    <m/>
    <x v="10"/>
    <s v="LAGA Cameroon"/>
    <x v="0"/>
    <n v="585.90279999999996"/>
  </r>
  <r>
    <d v="2024-11-07T00:00:00"/>
    <s v="Phone"/>
    <x v="0"/>
    <x v="4"/>
    <n v="2500"/>
    <n v="4.2669193593203518"/>
    <s v="Phone-83"/>
    <m/>
    <x v="11"/>
    <s v="LAGA Cameroon"/>
    <x v="0"/>
    <n v="585.90279999999996"/>
  </r>
  <r>
    <d v="2024-11-07T00:00:00"/>
    <s v="Phone"/>
    <x v="0"/>
    <x v="4"/>
    <n v="2500"/>
    <n v="4.2669193593203518"/>
    <s v="Phone-84"/>
    <m/>
    <x v="12"/>
    <s v="LAGA Cameroon"/>
    <x v="0"/>
    <n v="585.90279999999996"/>
  </r>
  <r>
    <d v="2024-11-07T00:00:00"/>
    <s v="Phone"/>
    <x v="0"/>
    <x v="4"/>
    <n v="10000"/>
    <n v="17.067677437281407"/>
    <s v="Phone-85"/>
    <m/>
    <x v="12"/>
    <s v="LAGA Cameroon"/>
    <x v="0"/>
    <n v="585.90279999999996"/>
  </r>
  <r>
    <d v="2024-11-07T00:00:00"/>
    <s v="Local Transport"/>
    <x v="1"/>
    <x v="0"/>
    <n v="2700"/>
    <n v="4.6082729080659801"/>
    <s v="arrey-r"/>
    <m/>
    <x v="0"/>
    <s v="LAGA Cameroon"/>
    <x v="0"/>
    <n v="585.90279999999996"/>
  </r>
  <r>
    <d v="2024-11-07T00:00:00"/>
    <s v="Local Transport"/>
    <x v="1"/>
    <x v="1"/>
    <n v="2000"/>
    <n v="3.4135354874562815"/>
    <s v="aim-r"/>
    <m/>
    <x v="1"/>
    <s v="LAGA Cameroon"/>
    <x v="0"/>
    <n v="585.90279999999996"/>
  </r>
  <r>
    <d v="2024-11-07T00:00:00"/>
    <s v="Local Transport"/>
    <x v="1"/>
    <x v="1"/>
    <n v="1800"/>
    <n v="3.0721819387106533"/>
    <s v="Love-r"/>
    <m/>
    <x v="5"/>
    <s v="LAGA Cameroon"/>
    <x v="0"/>
    <n v="585.90279999999996"/>
  </r>
  <r>
    <d v="2024-11-07T00:00:00"/>
    <s v="Local Transport"/>
    <x v="1"/>
    <x v="4"/>
    <n v="3800"/>
    <n v="6.4857174261669348"/>
    <s v="Uni-r"/>
    <m/>
    <x v="12"/>
    <s v="LAGA Cameroon"/>
    <x v="0"/>
    <n v="585.90279999999996"/>
  </r>
  <r>
    <d v="2024-11-07T00:00:00"/>
    <s v="Local Transport"/>
    <x v="1"/>
    <x v="4"/>
    <n v="2000"/>
    <n v="3.4135354874562815"/>
    <s v="Reb-r"/>
    <m/>
    <x v="11"/>
    <s v="LAGA Cameroon"/>
    <x v="0"/>
    <n v="585.90279999999996"/>
  </r>
  <r>
    <d v="2024-11-07T00:00:00"/>
    <s v="Local Transport"/>
    <x v="1"/>
    <x v="1"/>
    <n v="2000"/>
    <n v="3.4135354874562815"/>
    <s v="ste-r"/>
    <m/>
    <x v="6"/>
    <s v="LAGA Cameroon"/>
    <x v="0"/>
    <n v="585.90279999999996"/>
  </r>
  <r>
    <d v="2024-11-07T00:00:00"/>
    <s v="Local Transport"/>
    <x v="1"/>
    <x v="2"/>
    <n v="2400"/>
    <n v="4.0962425849475377"/>
    <s v="i54-r"/>
    <m/>
    <x v="2"/>
    <s v="LAGA Cameroon"/>
    <x v="0"/>
    <n v="585.90279999999996"/>
  </r>
  <r>
    <d v="2024-11-07T00:00:00"/>
    <s v="Local Transport"/>
    <x v="1"/>
    <x v="2"/>
    <n v="2500"/>
    <n v="4.2669193593203518"/>
    <s v="4-i49-r"/>
    <m/>
    <x v="3"/>
    <s v="LAGA Cameroon"/>
    <x v="0"/>
    <n v="585.90279999999996"/>
  </r>
  <r>
    <d v="2024-11-07T00:00:00"/>
    <s v="Feeding"/>
    <x v="2"/>
    <x v="2"/>
    <n v="5000"/>
    <n v="8.5338387186407036"/>
    <s v="4-i49-r"/>
    <m/>
    <x v="3"/>
    <s v="LAGA Cameroon"/>
    <x v="0"/>
    <n v="585.90279999999996"/>
  </r>
  <r>
    <d v="2024-11-07T00:00:00"/>
    <s v="Lodging"/>
    <x v="2"/>
    <x v="2"/>
    <n v="10000"/>
    <n v="17.067677437281407"/>
    <s v="4-i49-2"/>
    <m/>
    <x v="3"/>
    <s v="LAGA Cameroon"/>
    <x v="0"/>
    <n v="585.90279999999996"/>
  </r>
  <r>
    <d v="2024-11-07T00:00:00"/>
    <s v="Drinks with informant"/>
    <x v="5"/>
    <x v="2"/>
    <n v="2000"/>
    <n v="3.4135354874562815"/>
    <s v="4-i49-r"/>
    <m/>
    <x v="3"/>
    <s v="LAGA Cameroon"/>
    <x v="0"/>
    <n v="585.90279999999996"/>
  </r>
  <r>
    <d v="2024-11-07T00:00:00"/>
    <s v="batouri-Bertoua"/>
    <x v="1"/>
    <x v="2"/>
    <n v="2500"/>
    <n v="4.2669193593203518"/>
    <s v="1-i69-r"/>
    <n v="1"/>
    <x v="8"/>
    <s v="LAGA Cameroon"/>
    <x v="0"/>
    <n v="585.90279999999996"/>
  </r>
  <r>
    <d v="2024-11-07T00:00:00"/>
    <s v="Bertoua-Yaounde"/>
    <x v="1"/>
    <x v="2"/>
    <n v="5000"/>
    <n v="8.5338387186407036"/>
    <s v="1-i69-3"/>
    <n v="1"/>
    <x v="8"/>
    <s v="LAGA Cameroon"/>
    <x v="0"/>
    <n v="585.90279999999996"/>
  </r>
  <r>
    <d v="2024-11-07T00:00:00"/>
    <s v="Local Transport"/>
    <x v="1"/>
    <x v="2"/>
    <n v="2000"/>
    <n v="3.4135354874562815"/>
    <s v="1-i69-r"/>
    <n v="1"/>
    <x v="8"/>
    <s v="LAGA Cameroon"/>
    <x v="0"/>
    <n v="585.90279999999996"/>
  </r>
  <r>
    <d v="2024-11-07T00:00:00"/>
    <s v="Feeding"/>
    <x v="2"/>
    <x v="2"/>
    <n v="5000"/>
    <n v="8.5338387186407036"/>
    <s v="1-i69-r"/>
    <n v="1"/>
    <x v="8"/>
    <s v="LAGA Cameroon"/>
    <x v="0"/>
    <n v="585.90279999999996"/>
  </r>
  <r>
    <d v="2024-11-07T00:00:00"/>
    <s v="Yaounde-Abong-Mbang"/>
    <x v="1"/>
    <x v="1"/>
    <n v="6000"/>
    <n v="10.240606462368843"/>
    <s v="Fr-1"/>
    <m/>
    <x v="7"/>
    <s v="LAGA Cameroon"/>
    <x v="0"/>
    <n v="585.90279999999996"/>
  </r>
  <r>
    <d v="2024-11-07T00:00:00"/>
    <s v="Feeding"/>
    <x v="2"/>
    <x v="1"/>
    <n v="5000"/>
    <n v="8.5338387186407036"/>
    <s v="Fr-r"/>
    <m/>
    <x v="7"/>
    <s v="LAGA Cameroon"/>
    <x v="0"/>
    <n v="585.90279999999996"/>
  </r>
  <r>
    <d v="2024-11-07T00:00:00"/>
    <s v="Local Transport"/>
    <x v="1"/>
    <x v="1"/>
    <n v="2000"/>
    <n v="3.4135354874562815"/>
    <s v="Fr-r"/>
    <m/>
    <x v="7"/>
    <s v="LAGA Cameroon"/>
    <x v="0"/>
    <n v="585.90279999999996"/>
  </r>
  <r>
    <d v="2024-11-07T00:00:00"/>
    <s v="Lodging"/>
    <x v="2"/>
    <x v="1"/>
    <n v="10000"/>
    <n v="17.067677437281407"/>
    <s v="Fr-2"/>
    <m/>
    <x v="7"/>
    <s v="LAGA Cameroon"/>
    <x v="0"/>
    <n v="585.90279999999996"/>
  </r>
  <r>
    <d v="2024-11-07T00:00:00"/>
    <s v="Local Transport "/>
    <x v="3"/>
    <x v="2"/>
    <n v="1500"/>
    <n v="2.5601516155922108"/>
    <s v="2-i46-r"/>
    <n v="7"/>
    <x v="9"/>
    <s v="LAGA Cameroon"/>
    <x v="0"/>
    <n v="585.90279999999996"/>
  </r>
  <r>
    <d v="2024-11-07T00:00:00"/>
    <s v="Feeding"/>
    <x v="2"/>
    <x v="2"/>
    <n v="3000"/>
    <n v="5.1203032311844217"/>
    <s v="2-i46-r"/>
    <n v="7"/>
    <x v="9"/>
    <s v="LAGA Cameroon"/>
    <x v="0"/>
    <n v="585.90279999999996"/>
  </r>
  <r>
    <d v="2024-11-07T00:00:00"/>
    <s v="Bertoua - Yaounde"/>
    <x v="3"/>
    <x v="2"/>
    <n v="7500"/>
    <n v="12.800758077961055"/>
    <s v="2-i46-3"/>
    <n v="7"/>
    <x v="9"/>
    <s v="LAGA Cameroon"/>
    <x v="0"/>
    <n v="585.90279999999996"/>
  </r>
  <r>
    <d v="2024-11-07T00:00:00"/>
    <s v="Belabo-Bertoua"/>
    <x v="1"/>
    <x v="2"/>
    <n v="1500"/>
    <n v="2.5601516155922108"/>
    <s v="3-i53-4"/>
    <n v="3"/>
    <x v="10"/>
    <s v="LAGA Cameroon"/>
    <x v="0"/>
    <n v="585.90279999999996"/>
  </r>
  <r>
    <d v="2024-11-07T00:00:00"/>
    <s v="Bertoua-Yaounde"/>
    <x v="1"/>
    <x v="2"/>
    <n v="7500"/>
    <n v="12.800758077961055"/>
    <s v="3-i53-5"/>
    <n v="3"/>
    <x v="10"/>
    <s v="LAGA Cameroon"/>
    <x v="0"/>
    <n v="585.90279999999996"/>
  </r>
  <r>
    <d v="2024-11-07T00:00:00"/>
    <s v="Local Transport"/>
    <x v="1"/>
    <x v="2"/>
    <n v="1500"/>
    <n v="2.5601516155922108"/>
    <s v="3-i53-r"/>
    <n v="3"/>
    <x v="10"/>
    <s v="LAGA Cameroon"/>
    <x v="0"/>
    <n v="585.90279999999996"/>
  </r>
  <r>
    <d v="2024-11-07T00:00:00"/>
    <s v="Feeding"/>
    <x v="2"/>
    <x v="2"/>
    <n v="3000"/>
    <n v="5.1203032311844217"/>
    <s v="3-i53-r"/>
    <n v="3"/>
    <x v="10"/>
    <s v="LAGA Cameroon"/>
    <x v="0"/>
    <n v="585.90279999999996"/>
  </r>
  <r>
    <d v="2024-11-07T00:00:00"/>
    <s v="Local Transport"/>
    <x v="1"/>
    <x v="3"/>
    <n v="3000"/>
    <n v="5.1203032311844217"/>
    <s v="ann-r"/>
    <m/>
    <x v="4"/>
    <s v="LAGA Cameroon"/>
    <x v="0"/>
    <n v="585.90279999999996"/>
  </r>
  <r>
    <d v="2024-11-08T00:00:00"/>
    <s v="Phone"/>
    <x v="0"/>
    <x v="0"/>
    <n v="5000"/>
    <n v="8.5338387186407036"/>
    <s v="Phone-86"/>
    <m/>
    <x v="0"/>
    <s v="LAGA Cameroon"/>
    <x v="0"/>
    <n v="585.90279999999996"/>
  </r>
  <r>
    <d v="2024-11-08T00:00:00"/>
    <s v="Phone"/>
    <x v="0"/>
    <x v="0"/>
    <n v="5000"/>
    <n v="8.5338387186407036"/>
    <s v="Phone-87"/>
    <m/>
    <x v="13"/>
    <s v="LAGA Cameroon"/>
    <x v="0"/>
    <n v="585.90279999999996"/>
  </r>
  <r>
    <d v="2024-11-08T00:00:00"/>
    <s v="Phone"/>
    <x v="0"/>
    <x v="1"/>
    <n v="5000"/>
    <n v="8.5338387186407036"/>
    <s v="Phone-88"/>
    <m/>
    <x v="1"/>
    <s v="LAGA Cameroon"/>
    <x v="0"/>
    <n v="585.90279999999996"/>
  </r>
  <r>
    <d v="2024-11-08T00:00:00"/>
    <s v="Phone"/>
    <x v="0"/>
    <x v="2"/>
    <n v="5000"/>
    <n v="8.5338387186407036"/>
    <s v="Phone-89"/>
    <m/>
    <x v="2"/>
    <s v="LAGA Cameroon"/>
    <x v="0"/>
    <n v="585.90279999999996"/>
  </r>
  <r>
    <d v="2024-11-08T00:00:00"/>
    <s v="Phone"/>
    <x v="0"/>
    <x v="2"/>
    <n v="5000"/>
    <n v="8.5338387186407036"/>
    <s v="Phone-90"/>
    <m/>
    <x v="3"/>
    <s v="LAGA Cameroon"/>
    <x v="0"/>
    <n v="585.90279999999996"/>
  </r>
  <r>
    <d v="2024-11-08T00:00:00"/>
    <s v="Phone"/>
    <x v="0"/>
    <x v="3"/>
    <n v="2500"/>
    <n v="4.2669193593203518"/>
    <s v="Phone-91"/>
    <m/>
    <x v="4"/>
    <s v="LAGA Cameroon"/>
    <x v="0"/>
    <n v="585.90279999999996"/>
  </r>
  <r>
    <d v="2024-11-08T00:00:00"/>
    <s v="Phone"/>
    <x v="0"/>
    <x v="1"/>
    <n v="2500"/>
    <n v="4.2669193593203518"/>
    <s v="Phone-92"/>
    <m/>
    <x v="5"/>
    <s v="LAGA Cameroon"/>
    <x v="0"/>
    <n v="585.90279999999996"/>
  </r>
  <r>
    <d v="2024-11-08T00:00:00"/>
    <s v="Phone"/>
    <x v="0"/>
    <x v="1"/>
    <n v="2500"/>
    <n v="4.2669193593203518"/>
    <s v="Phone-93"/>
    <m/>
    <x v="6"/>
    <s v="LAGA Cameroon"/>
    <x v="0"/>
    <n v="585.90279999999996"/>
  </r>
  <r>
    <d v="2024-11-08T00:00:00"/>
    <s v="Phone"/>
    <x v="0"/>
    <x v="1"/>
    <n v="2500"/>
    <n v="4.2669193593203518"/>
    <s v="Phone-94"/>
    <m/>
    <x v="7"/>
    <s v="LAGA Cameroon"/>
    <x v="0"/>
    <n v="585.90279999999996"/>
  </r>
  <r>
    <d v="2024-11-08T00:00:00"/>
    <s v="Phone"/>
    <x v="0"/>
    <x v="2"/>
    <n v="2500"/>
    <n v="4.2669193593203518"/>
    <s v="Phone-95"/>
    <m/>
    <x v="8"/>
    <s v="LAGA Cameroon"/>
    <x v="0"/>
    <n v="585.90279999999996"/>
  </r>
  <r>
    <d v="2024-11-08T00:00:00"/>
    <s v="Phone"/>
    <x v="0"/>
    <x v="2"/>
    <n v="2500"/>
    <n v="4.2669193593203518"/>
    <s v="Phone-96"/>
    <m/>
    <x v="9"/>
    <s v="LAGA Cameroon"/>
    <x v="0"/>
    <n v="585.90279999999996"/>
  </r>
  <r>
    <d v="2024-11-08T00:00:00"/>
    <s v="Phone"/>
    <x v="0"/>
    <x v="2"/>
    <n v="2500"/>
    <n v="4.2669193593203518"/>
    <s v="Phone-97"/>
    <m/>
    <x v="10"/>
    <s v="LAGA Cameroon"/>
    <x v="0"/>
    <n v="585.90279999999996"/>
  </r>
  <r>
    <d v="2024-11-08T00:00:00"/>
    <s v="Phone"/>
    <x v="0"/>
    <x v="4"/>
    <n v="2500"/>
    <n v="4.2669193593203518"/>
    <s v="Phone-98"/>
    <m/>
    <x v="11"/>
    <s v="LAGA Cameroon"/>
    <x v="0"/>
    <n v="585.90279999999996"/>
  </r>
  <r>
    <d v="2024-11-08T00:00:00"/>
    <s v="Phone"/>
    <x v="0"/>
    <x v="4"/>
    <n v="2500"/>
    <n v="4.2669193593203518"/>
    <s v="Phone-99"/>
    <m/>
    <x v="12"/>
    <s v="LAGA Cameroon"/>
    <x v="0"/>
    <n v="585.90279999999996"/>
  </r>
  <r>
    <d v="2024-11-08T00:00:00"/>
    <s v="Local Transport"/>
    <x v="1"/>
    <x v="0"/>
    <n v="2700"/>
    <n v="4.6082729080659801"/>
    <s v="arrey-r"/>
    <m/>
    <x v="0"/>
    <s v="LAGA Cameroon"/>
    <x v="0"/>
    <n v="585.90279999999996"/>
  </r>
  <r>
    <d v="2024-11-08T00:00:00"/>
    <s v="Airport Taxi"/>
    <x v="1"/>
    <x v="0"/>
    <n v="10000"/>
    <n v="17.067677437281407"/>
    <s v="eri-r"/>
    <m/>
    <x v="13"/>
    <s v="LAGA Cameroon"/>
    <x v="0"/>
    <n v="585.90279999999996"/>
  </r>
  <r>
    <d v="2024-11-08T00:00:00"/>
    <s v="Local Transport"/>
    <x v="1"/>
    <x v="1"/>
    <n v="2000"/>
    <n v="3.4135354874562815"/>
    <s v="aim-r"/>
    <m/>
    <x v="1"/>
    <s v="LAGA Cameroon"/>
    <x v="0"/>
    <n v="585.90279999999996"/>
  </r>
  <r>
    <d v="2024-11-08T00:00:00"/>
    <s v="Local Transport"/>
    <x v="1"/>
    <x v="1"/>
    <n v="2000"/>
    <n v="3.4135354874562815"/>
    <s v="Love-r"/>
    <m/>
    <x v="5"/>
    <s v="LAGA Cameroon"/>
    <x v="0"/>
    <n v="585.90279999999996"/>
  </r>
  <r>
    <d v="2024-11-08T00:00:00"/>
    <s v="Local Transport"/>
    <x v="1"/>
    <x v="4"/>
    <n v="3000"/>
    <n v="5.1203032311844217"/>
    <s v="Uni-r"/>
    <m/>
    <x v="12"/>
    <s v="LAGA Cameroon"/>
    <x v="0"/>
    <n v="585.90279999999996"/>
  </r>
  <r>
    <d v="2024-11-08T00:00:00"/>
    <s v="Local Transport"/>
    <x v="1"/>
    <x v="4"/>
    <n v="2000"/>
    <n v="3.4135354874562815"/>
    <s v="Reb-r"/>
    <m/>
    <x v="11"/>
    <s v="LAGA Cameroon"/>
    <x v="0"/>
    <n v="585.90279999999996"/>
  </r>
  <r>
    <d v="2024-11-08T00:00:00"/>
    <s v="Local Transport"/>
    <x v="1"/>
    <x v="1"/>
    <n v="2000"/>
    <n v="3.4135354874562815"/>
    <s v="ste-r"/>
    <m/>
    <x v="6"/>
    <s v="LAGA Cameroon"/>
    <x v="0"/>
    <n v="585.90279999999996"/>
  </r>
  <r>
    <d v="2024-11-08T00:00:00"/>
    <s v="Local Transport"/>
    <x v="1"/>
    <x v="2"/>
    <n v="2400"/>
    <n v="4.0962425849475377"/>
    <s v="i54-r"/>
    <m/>
    <x v="2"/>
    <s v="LAGA Cameroon"/>
    <x v="0"/>
    <n v="585.90279999999996"/>
  </r>
  <r>
    <d v="2024-11-08T00:00:00"/>
    <s v="Sangmelima-Yaounde"/>
    <x v="1"/>
    <x v="2"/>
    <n v="2500"/>
    <n v="4.2669193593203518"/>
    <s v="4-i49-3"/>
    <m/>
    <x v="3"/>
    <s v="LAGA Cameroon"/>
    <x v="0"/>
    <n v="585.90279999999996"/>
  </r>
  <r>
    <d v="2024-11-08T00:00:00"/>
    <s v="Local Transport"/>
    <x v="1"/>
    <x v="2"/>
    <n v="2000"/>
    <n v="3.4135354874562815"/>
    <s v="4-i49-r"/>
    <m/>
    <x v="3"/>
    <s v="LAGA Cameroon"/>
    <x v="0"/>
    <n v="585.90279999999996"/>
  </r>
  <r>
    <d v="2024-11-08T00:00:00"/>
    <s v="Feeding"/>
    <x v="2"/>
    <x v="2"/>
    <n v="5000"/>
    <n v="8.5338387186407036"/>
    <s v="4-i49-r"/>
    <m/>
    <x v="3"/>
    <s v="LAGA Cameroon"/>
    <x v="0"/>
    <n v="585.90279999999996"/>
  </r>
  <r>
    <d v="2024-11-08T00:00:00"/>
    <s v="Local Transport"/>
    <x v="1"/>
    <x v="2"/>
    <n v="2800"/>
    <n v="4.7789496824387943"/>
    <s v="i69-r"/>
    <m/>
    <x v="8"/>
    <s v="LAGA Cameroon"/>
    <x v="0"/>
    <n v="585.90279999999996"/>
  </r>
  <r>
    <d v="2024-11-08T00:00:00"/>
    <s v="Abong-Mbang-Yaounde"/>
    <x v="1"/>
    <x v="1"/>
    <n v="6000"/>
    <n v="10.240606462368843"/>
    <s v="Fr-r"/>
    <m/>
    <x v="7"/>
    <s v="LAGA Cameroon"/>
    <x v="0"/>
    <n v="585.90279999999996"/>
  </r>
  <r>
    <d v="2024-11-08T00:00:00"/>
    <s v="Feeding"/>
    <x v="2"/>
    <x v="1"/>
    <n v="5000"/>
    <n v="8.5338387186407036"/>
    <s v="Fr-r"/>
    <m/>
    <x v="7"/>
    <s v="LAGA Cameroon"/>
    <x v="0"/>
    <n v="585.90279999999996"/>
  </r>
  <r>
    <d v="2024-11-08T00:00:00"/>
    <s v="Local Transport"/>
    <x v="1"/>
    <x v="1"/>
    <n v="3900"/>
    <n v="6.656394200539749"/>
    <s v="Fr-r"/>
    <m/>
    <x v="7"/>
    <s v="LAGA Cameroon"/>
    <x v="0"/>
    <n v="585.90279999999996"/>
  </r>
  <r>
    <d v="2024-11-08T00:00:00"/>
    <s v="Messok-Abongmbang-Messok"/>
    <x v="1"/>
    <x v="1"/>
    <n v="39000"/>
    <n v="66.563942005397493"/>
    <s v="Fr-3"/>
    <m/>
    <x v="7"/>
    <s v="LAGA Cameroon"/>
    <x v="0"/>
    <n v="585.90279999999996"/>
  </r>
  <r>
    <d v="2024-11-08T00:00:00"/>
    <s v="Local Transport "/>
    <x v="3"/>
    <x v="2"/>
    <n v="2500"/>
    <n v="4.2669193593203518"/>
    <s v="i46-r"/>
    <n v="7"/>
    <x v="9"/>
    <s v="LAGA Cameroon"/>
    <x v="0"/>
    <n v="585.90279999999996"/>
  </r>
  <r>
    <d v="2024-11-08T00:00:00"/>
    <s v="Local Transport"/>
    <x v="1"/>
    <x v="2"/>
    <n v="3000"/>
    <n v="5.1203032311844217"/>
    <s v="-i53-r"/>
    <m/>
    <x v="10"/>
    <s v="LAGA Cameroon"/>
    <x v="0"/>
    <n v="585.90279999999996"/>
  </r>
  <r>
    <d v="2024-11-08T00:00:00"/>
    <s v="Newspaper"/>
    <x v="4"/>
    <x v="3"/>
    <n v="5200"/>
    <n v="8.8751922673863319"/>
    <s v="ann-2"/>
    <m/>
    <x v="4"/>
    <s v="LAGA Cameroon"/>
    <x v="0"/>
    <n v="585.90279999999996"/>
  </r>
  <r>
    <d v="2024-11-08T00:00:00"/>
    <s v="Local Transport"/>
    <x v="1"/>
    <x v="3"/>
    <n v="3000"/>
    <n v="5.1203032311844217"/>
    <s v="ann-r"/>
    <m/>
    <x v="4"/>
    <s v="LAGA Cameroon"/>
    <x v="0"/>
    <n v="585.90279999999996"/>
  </r>
  <r>
    <d v="2024-11-09T00:00:00"/>
    <s v="Phone"/>
    <x v="0"/>
    <x v="0"/>
    <n v="5000"/>
    <n v="8.5338387186407036"/>
    <s v="Phone-100"/>
    <m/>
    <x v="0"/>
    <s v="LAGA Cameroon"/>
    <x v="0"/>
    <n v="585.90279999999996"/>
  </r>
  <r>
    <d v="2024-11-09T00:00:00"/>
    <s v="Phone"/>
    <x v="0"/>
    <x v="0"/>
    <n v="5000"/>
    <n v="8.5338387186407036"/>
    <s v="Phone-101"/>
    <m/>
    <x v="13"/>
    <s v="LAGA Cameroon"/>
    <x v="0"/>
    <n v="585.90279999999996"/>
  </r>
  <r>
    <d v="2024-11-09T00:00:00"/>
    <s v="Phone"/>
    <x v="0"/>
    <x v="0"/>
    <n v="10000"/>
    <n v="17.067677437281407"/>
    <s v="Phone-102"/>
    <m/>
    <x v="13"/>
    <s v="LAGA Cameroon"/>
    <x v="0"/>
    <n v="585.90279999999996"/>
  </r>
  <r>
    <d v="2024-11-09T00:00:00"/>
    <s v="Phone"/>
    <x v="0"/>
    <x v="1"/>
    <n v="2500"/>
    <n v="4.2669193593203518"/>
    <s v="Phone-103"/>
    <m/>
    <x v="1"/>
    <s v="LAGA Cameroon"/>
    <x v="0"/>
    <n v="585.90279999999996"/>
  </r>
  <r>
    <d v="2024-11-09T00:00:00"/>
    <s v="Phone"/>
    <x v="0"/>
    <x v="2"/>
    <n v="2500"/>
    <n v="4.2669193593203518"/>
    <s v="Phone-104"/>
    <m/>
    <x v="2"/>
    <s v="LAGA Cameroon"/>
    <x v="0"/>
    <n v="585.90279999999996"/>
  </r>
  <r>
    <d v="2024-11-09T00:00:00"/>
    <s v="Phone"/>
    <x v="0"/>
    <x v="2"/>
    <n v="2500"/>
    <n v="4.2669193593203518"/>
    <s v="Phone-105"/>
    <m/>
    <x v="3"/>
    <s v="LAGA Cameroon"/>
    <x v="0"/>
    <n v="585.90279999999996"/>
  </r>
  <r>
    <d v="2024-11-09T00:00:00"/>
    <s v="Phone"/>
    <x v="0"/>
    <x v="3"/>
    <n v="2500"/>
    <n v="4.2669193593203518"/>
    <s v="Phone-106"/>
    <m/>
    <x v="4"/>
    <s v="LAGA Cameroon"/>
    <x v="0"/>
    <n v="585.90279999999996"/>
  </r>
  <r>
    <d v="2024-11-09T00:00:00"/>
    <s v="Phone"/>
    <x v="0"/>
    <x v="1"/>
    <n v="2500"/>
    <n v="4.2669193593203518"/>
    <s v="Phone-107"/>
    <m/>
    <x v="5"/>
    <s v="LAGA Cameroon"/>
    <x v="0"/>
    <n v="585.90279999999996"/>
  </r>
  <r>
    <d v="2024-11-09T00:00:00"/>
    <s v="Phone"/>
    <x v="0"/>
    <x v="1"/>
    <n v="2500"/>
    <n v="4.2669193593203518"/>
    <s v="Phone-108"/>
    <m/>
    <x v="6"/>
    <s v="LAGA Cameroon"/>
    <x v="0"/>
    <n v="585.90279999999996"/>
  </r>
  <r>
    <d v="2024-11-09T00:00:00"/>
    <s v="Phone"/>
    <x v="0"/>
    <x v="1"/>
    <n v="2500"/>
    <n v="4.2669193593203518"/>
    <s v="Phone-109"/>
    <m/>
    <x v="7"/>
    <s v="LAGA Cameroon"/>
    <x v="0"/>
    <n v="585.90279999999996"/>
  </r>
  <r>
    <d v="2024-11-09T00:00:00"/>
    <s v="Phone"/>
    <x v="0"/>
    <x v="2"/>
    <n v="2500"/>
    <n v="4.2669193593203518"/>
    <s v="Phone-110"/>
    <m/>
    <x v="8"/>
    <s v="LAGA Cameroon"/>
    <x v="0"/>
    <n v="585.90279999999996"/>
  </r>
  <r>
    <d v="2024-11-09T00:00:00"/>
    <s v="Phone"/>
    <x v="0"/>
    <x v="2"/>
    <n v="2500"/>
    <n v="4.2669193593203518"/>
    <s v="Phone-111"/>
    <m/>
    <x v="9"/>
    <s v="LAGA Cameroon"/>
    <x v="0"/>
    <n v="585.90279999999996"/>
  </r>
  <r>
    <d v="2024-11-09T00:00:00"/>
    <s v="Phone"/>
    <x v="0"/>
    <x v="2"/>
    <n v="2500"/>
    <n v="4.2669193593203518"/>
    <s v="Phone-112"/>
    <m/>
    <x v="10"/>
    <s v="LAGA Cameroon"/>
    <x v="0"/>
    <n v="585.90279999999996"/>
  </r>
  <r>
    <d v="2024-11-09T00:00:00"/>
    <s v="Phone"/>
    <x v="0"/>
    <x v="4"/>
    <n v="2500"/>
    <n v="4.2669193593203518"/>
    <s v="Phone-113"/>
    <m/>
    <x v="11"/>
    <s v="LAGA Cameroon"/>
    <x v="0"/>
    <n v="585.90279999999996"/>
  </r>
  <r>
    <d v="2024-11-09T00:00:00"/>
    <s v="Phone"/>
    <x v="0"/>
    <x v="4"/>
    <n v="2500"/>
    <n v="4.2669193593203518"/>
    <s v="Phone-114"/>
    <m/>
    <x v="12"/>
    <s v="LAGA Cameroon"/>
    <x v="0"/>
    <n v="585.90279999999996"/>
  </r>
  <r>
    <d v="2024-11-09T00:00:00"/>
    <s v="Local Transport"/>
    <x v="1"/>
    <x v="0"/>
    <n v="2700"/>
    <n v="4.6082729080659801"/>
    <s v="arrey-r"/>
    <m/>
    <x v="0"/>
    <s v="LAGA Cameroon"/>
    <x v="0"/>
    <n v="585.90279999999996"/>
  </r>
  <r>
    <d v="2024-11-09T00:00:00"/>
    <s v="Local Transport"/>
    <x v="1"/>
    <x v="0"/>
    <n v="1800"/>
    <n v="3.0721819387106533"/>
    <s v="eri-r"/>
    <m/>
    <x v="13"/>
    <s v="LAGA Cameroon"/>
    <x v="0"/>
    <n v="585.90279999999996"/>
  </r>
  <r>
    <d v="2024-11-09T00:00:00"/>
    <s v="Local Transport"/>
    <x v="1"/>
    <x v="1"/>
    <n v="2000"/>
    <n v="3.4135354874562815"/>
    <s v="Love-r"/>
    <m/>
    <x v="5"/>
    <s v="LAGA Cameroon"/>
    <x v="0"/>
    <n v="585.90279999999996"/>
  </r>
  <r>
    <d v="2024-11-09T00:00:00"/>
    <s v="Local Transport"/>
    <x v="1"/>
    <x v="4"/>
    <n v="3800"/>
    <n v="6.4857174261669348"/>
    <s v="Uni-r"/>
    <m/>
    <x v="12"/>
    <s v="LAGA Cameroon"/>
    <x v="0"/>
    <n v="585.90279999999996"/>
  </r>
  <r>
    <d v="2024-11-09T00:00:00"/>
    <s v="Local Transport"/>
    <x v="1"/>
    <x v="4"/>
    <n v="2000"/>
    <n v="3.4135354874562815"/>
    <s v="Reb-r"/>
    <m/>
    <x v="11"/>
    <s v="LAGA Cameroon"/>
    <x v="0"/>
    <n v="585.90279999999996"/>
  </r>
  <r>
    <d v="2024-11-09T00:00:00"/>
    <s v="Local Transport"/>
    <x v="1"/>
    <x v="1"/>
    <n v="2000"/>
    <n v="3.4135354874562815"/>
    <s v="ste-r"/>
    <m/>
    <x v="6"/>
    <s v="LAGA Cameroon"/>
    <x v="0"/>
    <n v="585.90279999999996"/>
  </r>
  <r>
    <d v="2024-11-09T00:00:00"/>
    <s v="Local Transport"/>
    <x v="1"/>
    <x v="2"/>
    <n v="3400"/>
    <n v="5.8030103286756782"/>
    <s v="i54-r"/>
    <m/>
    <x v="2"/>
    <s v="LAGA Cameroon"/>
    <x v="0"/>
    <n v="585.90279999999996"/>
  </r>
  <r>
    <d v="2024-11-09T00:00:00"/>
    <s v="Local Transport"/>
    <x v="1"/>
    <x v="2"/>
    <n v="9400"/>
    <n v="16.043616791044524"/>
    <s v="i49-r"/>
    <m/>
    <x v="3"/>
    <s v="LAGA Cameroon"/>
    <x v="0"/>
    <n v="585.90279999999996"/>
  </r>
  <r>
    <d v="2024-11-09T00:00:00"/>
    <s v="Drinks with informant"/>
    <x v="5"/>
    <x v="5"/>
    <n v="9000"/>
    <n v="15.398671607929289"/>
    <s v="i49-r"/>
    <m/>
    <x v="3"/>
    <s v="LAGA Cameroon"/>
    <x v="1"/>
    <n v="584.46600000000001"/>
  </r>
  <r>
    <d v="2024-11-09T00:00:00"/>
    <s v="Local Transport"/>
    <x v="1"/>
    <x v="2"/>
    <n v="3500"/>
    <n v="5.9736871030484924"/>
    <s v="i69-r"/>
    <m/>
    <x v="8"/>
    <s v="LAGA Cameroon"/>
    <x v="0"/>
    <n v="585.90279999999996"/>
  </r>
  <r>
    <d v="2024-11-09T00:00:00"/>
    <s v="Local Transport"/>
    <x v="1"/>
    <x v="1"/>
    <n v="2000"/>
    <n v="3.4135354874562815"/>
    <s v="Fr-r"/>
    <m/>
    <x v="7"/>
    <s v="LAGA Cameroon"/>
    <x v="0"/>
    <n v="585.90279999999996"/>
  </r>
  <r>
    <d v="2024-11-09T00:00:00"/>
    <s v="Local Transport "/>
    <x v="3"/>
    <x v="2"/>
    <n v="1800"/>
    <n v="3.0721819387106533"/>
    <s v="i46-r"/>
    <n v="7"/>
    <x v="9"/>
    <s v="LAGA Cameroon"/>
    <x v="0"/>
    <n v="585.90279999999996"/>
  </r>
  <r>
    <d v="2024-11-09T00:00:00"/>
    <s v="Local Transport"/>
    <x v="1"/>
    <x v="2"/>
    <n v="2000"/>
    <n v="3.4135354874562815"/>
    <s v="-i53-r"/>
    <m/>
    <x v="10"/>
    <s v="LAGA Cameroon"/>
    <x v="0"/>
    <n v="585.90279999999996"/>
  </r>
  <r>
    <d v="2024-11-09T00:00:00"/>
    <s v="Yaounde-Ngaoundere"/>
    <x v="1"/>
    <x v="2"/>
    <n v="17000"/>
    <n v="29.015051643378392"/>
    <s v="5-i53-6"/>
    <n v="5"/>
    <x v="10"/>
    <s v="LAGA Cameroon"/>
    <x v="0"/>
    <n v="585.90279999999996"/>
  </r>
  <r>
    <d v="2024-11-09T00:00:00"/>
    <s v="Local Transport"/>
    <x v="1"/>
    <x v="2"/>
    <n v="1500"/>
    <n v="2.5601516155922108"/>
    <s v="5-i53-r"/>
    <n v="5"/>
    <x v="10"/>
    <s v="LAGA Cameroon"/>
    <x v="0"/>
    <n v="585.90279999999996"/>
  </r>
  <r>
    <d v="2024-11-09T00:00:00"/>
    <s v="Feeding"/>
    <x v="2"/>
    <x v="2"/>
    <n v="3000"/>
    <n v="5.1203032311844217"/>
    <s v="5-i53-r"/>
    <n v="5"/>
    <x v="10"/>
    <s v="LAGA Cameroon"/>
    <x v="0"/>
    <n v="585.90279999999996"/>
  </r>
  <r>
    <d v="2024-11-09T00:00:00"/>
    <s v="Local Transport"/>
    <x v="1"/>
    <x v="3"/>
    <n v="3000"/>
    <n v="5.1203032311844217"/>
    <s v="ann-r"/>
    <m/>
    <x v="4"/>
    <s v="LAGA Cameroon"/>
    <x v="0"/>
    <n v="585.90279999999996"/>
  </r>
  <r>
    <d v="2024-11-10T00:00:00"/>
    <s v="Local Transport"/>
    <x v="1"/>
    <x v="0"/>
    <n v="2000"/>
    <n v="3.4135354874562815"/>
    <s v="eri-r"/>
    <m/>
    <x v="13"/>
    <s v="LAGA Cameroon"/>
    <x v="0"/>
    <n v="585.90279999999996"/>
  </r>
  <r>
    <d v="2024-11-10T00:00:00"/>
    <s v="Local Transport"/>
    <x v="1"/>
    <x v="2"/>
    <n v="1500"/>
    <n v="2.5601516155922108"/>
    <s v="5-i53-r"/>
    <n v="5"/>
    <x v="10"/>
    <s v="LAGA Cameroon"/>
    <x v="0"/>
    <n v="585.90279999999996"/>
  </r>
  <r>
    <d v="2024-11-10T00:00:00"/>
    <s v="Feeding"/>
    <x v="2"/>
    <x v="2"/>
    <n v="3000"/>
    <n v="5.1203032311844217"/>
    <s v="5-i53-r"/>
    <n v="5"/>
    <x v="10"/>
    <s v="LAGA Cameroon"/>
    <x v="0"/>
    <n v="585.90279999999996"/>
  </r>
  <r>
    <d v="2024-11-10T00:00:00"/>
    <s v="Lodging"/>
    <x v="2"/>
    <x v="2"/>
    <n v="10000"/>
    <n v="17.067677437281407"/>
    <s v="5-i53-7"/>
    <n v="5"/>
    <x v="10"/>
    <s v="LAGA Cameroon"/>
    <x v="0"/>
    <n v="585.90279999999996"/>
  </r>
  <r>
    <d v="2024-11-11T00:00:00"/>
    <s v="Phone"/>
    <x v="0"/>
    <x v="0"/>
    <n v="5000"/>
    <n v="8.5338387186407036"/>
    <s v="Phone-115"/>
    <m/>
    <x v="0"/>
    <s v="LAGA Cameroon"/>
    <x v="0"/>
    <n v="585.90279999999996"/>
  </r>
  <r>
    <d v="2024-11-11T00:00:00"/>
    <s v="Phone"/>
    <x v="0"/>
    <x v="0"/>
    <n v="5000"/>
    <n v="8.5338387186407036"/>
    <s v="Phone-116"/>
    <m/>
    <x v="13"/>
    <s v="LAGA Cameroon"/>
    <x v="0"/>
    <n v="585.90279999999996"/>
  </r>
  <r>
    <d v="2024-11-11T00:00:00"/>
    <s v="Phone"/>
    <x v="0"/>
    <x v="1"/>
    <n v="5000"/>
    <n v="8.5338387186407036"/>
    <s v="Phone-117"/>
    <m/>
    <x v="1"/>
    <s v="LAGA Cameroon"/>
    <x v="0"/>
    <n v="585.90279999999996"/>
  </r>
  <r>
    <d v="2024-11-11T00:00:00"/>
    <s v="Phone"/>
    <x v="0"/>
    <x v="2"/>
    <n v="5000"/>
    <n v="8.5338387186407036"/>
    <s v="Phone-118"/>
    <m/>
    <x v="2"/>
    <s v="LAGA Cameroon"/>
    <x v="0"/>
    <n v="585.90279999999996"/>
  </r>
  <r>
    <d v="2024-11-11T00:00:00"/>
    <s v="Phone"/>
    <x v="0"/>
    <x v="2"/>
    <n v="5000"/>
    <n v="8.5338387186407036"/>
    <s v="Phone-119"/>
    <m/>
    <x v="3"/>
    <s v="LAGA Cameroon"/>
    <x v="0"/>
    <n v="585.90279999999996"/>
  </r>
  <r>
    <d v="2024-11-11T00:00:00"/>
    <s v="Phone"/>
    <x v="0"/>
    <x v="3"/>
    <n v="2500"/>
    <n v="4.2669193593203518"/>
    <s v="Phone-120"/>
    <m/>
    <x v="4"/>
    <s v="LAGA Cameroon"/>
    <x v="0"/>
    <n v="585.90279999999996"/>
  </r>
  <r>
    <d v="2024-11-11T00:00:00"/>
    <s v="Phone"/>
    <x v="0"/>
    <x v="1"/>
    <n v="2500"/>
    <n v="4.2669193593203518"/>
    <s v="Phone-121"/>
    <m/>
    <x v="5"/>
    <s v="LAGA Cameroon"/>
    <x v="0"/>
    <n v="585.90279999999996"/>
  </r>
  <r>
    <d v="2024-11-11T00:00:00"/>
    <s v="Phone"/>
    <x v="0"/>
    <x v="1"/>
    <n v="2500"/>
    <n v="4.2669193593203518"/>
    <s v="Phone-122"/>
    <m/>
    <x v="6"/>
    <s v="LAGA Cameroon"/>
    <x v="0"/>
    <n v="585.90279999999996"/>
  </r>
  <r>
    <d v="2024-11-11T00:00:00"/>
    <s v="Phone"/>
    <x v="0"/>
    <x v="1"/>
    <n v="2500"/>
    <n v="4.2669193593203518"/>
    <s v="Phone-123"/>
    <m/>
    <x v="7"/>
    <s v="LAGA Cameroon"/>
    <x v="0"/>
    <n v="585.90279999999996"/>
  </r>
  <r>
    <d v="2024-11-11T00:00:00"/>
    <s v="Phone"/>
    <x v="0"/>
    <x v="2"/>
    <n v="2500"/>
    <n v="4.2669193593203518"/>
    <s v="Phone-124"/>
    <m/>
    <x v="8"/>
    <s v="LAGA Cameroon"/>
    <x v="0"/>
    <n v="585.90279999999996"/>
  </r>
  <r>
    <d v="2024-11-11T00:00:00"/>
    <s v="Phone"/>
    <x v="0"/>
    <x v="2"/>
    <n v="2500"/>
    <n v="4.2669193593203518"/>
    <s v="Phone-125"/>
    <m/>
    <x v="9"/>
    <s v="LAGA Cameroon"/>
    <x v="0"/>
    <n v="585.90279999999996"/>
  </r>
  <r>
    <d v="2024-11-11T00:00:00"/>
    <s v="Phone"/>
    <x v="0"/>
    <x v="2"/>
    <n v="2500"/>
    <n v="4.2669193593203518"/>
    <s v="Phone-126"/>
    <m/>
    <x v="10"/>
    <s v="LAGA Cameroon"/>
    <x v="0"/>
    <n v="585.90279999999996"/>
  </r>
  <r>
    <d v="2024-11-11T00:00:00"/>
    <s v="Phone"/>
    <x v="0"/>
    <x v="4"/>
    <n v="2500"/>
    <n v="4.2669193593203518"/>
    <s v="Phone-127"/>
    <m/>
    <x v="11"/>
    <s v="LAGA Cameroon"/>
    <x v="0"/>
    <n v="585.90279999999996"/>
  </r>
  <r>
    <d v="2024-11-11T00:00:00"/>
    <s v="Phone"/>
    <x v="0"/>
    <x v="4"/>
    <n v="2500"/>
    <n v="4.2669193593203518"/>
    <s v="Phone-128"/>
    <m/>
    <x v="12"/>
    <s v="LAGA Cameroon"/>
    <x v="0"/>
    <n v="585.90279999999996"/>
  </r>
  <r>
    <d v="2024-11-11T00:00:00"/>
    <s v="Local Transport"/>
    <x v="1"/>
    <x v="0"/>
    <n v="2700"/>
    <n v="4.6082729080659801"/>
    <s v="arrey-r"/>
    <m/>
    <x v="0"/>
    <s v="LAGA Cameroon"/>
    <x v="0"/>
    <n v="585.90279999999996"/>
  </r>
  <r>
    <d v="2024-11-11T00:00:00"/>
    <s v="Local Transport"/>
    <x v="1"/>
    <x v="0"/>
    <n v="1800"/>
    <n v="3.0721819387106533"/>
    <s v="eri-r"/>
    <m/>
    <x v="13"/>
    <s v="LAGA Cameroon"/>
    <x v="0"/>
    <n v="585.90279999999996"/>
  </r>
  <r>
    <d v="2024-11-11T00:00:00"/>
    <s v="Local Transport"/>
    <x v="1"/>
    <x v="5"/>
    <n v="4500"/>
    <n v="7.6993358039646447"/>
    <s v="aim-r"/>
    <m/>
    <x v="1"/>
    <s v="LAGA Cameroon"/>
    <x v="1"/>
    <n v="584.46600000000001"/>
  </r>
  <r>
    <d v="2024-11-11T00:00:00"/>
    <s v="Local Transport"/>
    <x v="1"/>
    <x v="1"/>
    <n v="4100"/>
    <n v="6.9977477492853772"/>
    <s v="Love-r"/>
    <m/>
    <x v="5"/>
    <s v="LAGA Cameroon"/>
    <x v="0"/>
    <n v="585.90279999999996"/>
  </r>
  <r>
    <d v="2024-11-11T00:00:00"/>
    <s v="Local Transport"/>
    <x v="1"/>
    <x v="4"/>
    <n v="3800"/>
    <n v="6.4857174261669348"/>
    <s v="Uni-r"/>
    <m/>
    <x v="12"/>
    <s v="LAGA Cameroon"/>
    <x v="0"/>
    <n v="585.90279999999996"/>
  </r>
  <r>
    <d v="2024-11-11T00:00:00"/>
    <s v="x45 Toilet Tissues"/>
    <x v="4"/>
    <x v="4"/>
    <n v="15750"/>
    <n v="26.881591963718215"/>
    <s v="Uni-3"/>
    <m/>
    <x v="12"/>
    <s v="LAGA Cameroon"/>
    <x v="0"/>
    <n v="585.90279999999996"/>
  </r>
  <r>
    <d v="2024-11-11T00:00:00"/>
    <s v="x 15 Paper Naps"/>
    <x v="4"/>
    <x v="4"/>
    <n v="14250"/>
    <n v="24.321440348126004"/>
    <s v="Uni-3"/>
    <m/>
    <x v="12"/>
    <s v="LAGA Cameroon"/>
    <x v="0"/>
    <n v="585.90279999999996"/>
  </r>
  <r>
    <d v="2024-11-11T00:00:00"/>
    <s v="x6 Air freshers "/>
    <x v="4"/>
    <x v="4"/>
    <n v="3300"/>
    <n v="5.6323335543028641"/>
    <s v="Uni-4"/>
    <m/>
    <x v="12"/>
    <s v="LAGA Cameroon"/>
    <x v="0"/>
    <n v="585.90279999999996"/>
  </r>
  <r>
    <d v="2024-11-11T00:00:00"/>
    <s v="x 1 Lock"/>
    <x v="4"/>
    <x v="4"/>
    <n v="5000"/>
    <n v="8.5338387186407036"/>
    <s v="Uni-5"/>
    <m/>
    <x v="12"/>
    <s v="LAGA Cameroon"/>
    <x v="0"/>
    <n v="585.90279999999996"/>
  </r>
  <r>
    <d v="2024-11-11T00:00:00"/>
    <s v="Office Cleaning"/>
    <x v="6"/>
    <x v="4"/>
    <n v="12000"/>
    <n v="20.481212924737687"/>
    <s v="Uni-6"/>
    <m/>
    <x v="12"/>
    <s v="LAGA Cameroon"/>
    <x v="0"/>
    <n v="585.90279999999996"/>
  </r>
  <r>
    <d v="2024-11-11T00:00:00"/>
    <s v="Electricity Bill October"/>
    <x v="8"/>
    <x v="4"/>
    <n v="9316"/>
    <n v="15.900248300571359"/>
    <s v="Hr-Eneo,10"/>
    <m/>
    <x v="12"/>
    <s v="LAGA Cameroon"/>
    <x v="0"/>
    <n v="585.90279999999996"/>
  </r>
  <r>
    <d v="2024-11-11T00:00:00"/>
    <s v="Water Bill up stairs October"/>
    <x v="8"/>
    <x v="4"/>
    <n v="3400"/>
    <n v="5.8030103286756782"/>
    <s v="Hr-Snec,10"/>
    <m/>
    <x v="12"/>
    <s v="LAGA Cameroon"/>
    <x v="0"/>
    <n v="585.90279999999996"/>
  </r>
  <r>
    <d v="2024-11-11T00:00:00"/>
    <s v="Water Bill down stairs October"/>
    <x v="8"/>
    <x v="4"/>
    <n v="1223"/>
    <n v="2.0873769505795159"/>
    <s v="Hr-Snec,10"/>
    <m/>
    <x v="12"/>
    <s v="LAGA Cameroon"/>
    <x v="0"/>
    <n v="585.90279999999996"/>
  </r>
  <r>
    <d v="2024-11-11T00:00:00"/>
    <s v="Office Cleaning"/>
    <x v="6"/>
    <x v="4"/>
    <n v="49546"/>
    <n v="84.563514630754455"/>
    <s v="Uni-7"/>
    <m/>
    <x v="12"/>
    <s v="LAGA Cameroon"/>
    <x v="0"/>
    <n v="585.90279999999996"/>
  </r>
  <r>
    <d v="2024-11-11T00:00:00"/>
    <s v="Local Transport"/>
    <x v="1"/>
    <x v="4"/>
    <n v="3000"/>
    <n v="5.1203032311844217"/>
    <s v="Reb-r"/>
    <m/>
    <x v="11"/>
    <s v="LAGA Cameroon"/>
    <x v="0"/>
    <n v="585.90279999999996"/>
  </r>
  <r>
    <d v="2024-11-11T00:00:00"/>
    <s v="Local Transport"/>
    <x v="1"/>
    <x v="1"/>
    <n v="2000"/>
    <n v="3.4135354874562815"/>
    <s v="ste-r"/>
    <m/>
    <x v="6"/>
    <s v="LAGA Cameroon"/>
    <x v="0"/>
    <n v="585.90279999999996"/>
  </r>
  <r>
    <d v="2024-11-11T00:00:00"/>
    <s v="Local Transport"/>
    <x v="1"/>
    <x v="1"/>
    <n v="2000"/>
    <n v="3.4135354874562815"/>
    <s v="Ste-r"/>
    <m/>
    <x v="6"/>
    <s v="LAGA Cameroon"/>
    <x v="0"/>
    <n v="585.90279999999996"/>
  </r>
  <r>
    <d v="2024-11-11T00:00:00"/>
    <s v="Local Transport"/>
    <x v="1"/>
    <x v="2"/>
    <n v="2400"/>
    <n v="4.0962425849475377"/>
    <s v="i54-r"/>
    <m/>
    <x v="2"/>
    <s v="LAGA Cameroon"/>
    <x v="0"/>
    <n v="585.90279999999996"/>
  </r>
  <r>
    <d v="2024-11-11T00:00:00"/>
    <s v="Buying of electronic scale "/>
    <x v="9"/>
    <x v="2"/>
    <n v="22000"/>
    <n v="37.548890362019094"/>
    <s v="i54-1"/>
    <m/>
    <x v="2"/>
    <s v="LAGA Cameroon"/>
    <x v="0"/>
    <n v="585.90279999999996"/>
  </r>
  <r>
    <d v="2024-11-11T00:00:00"/>
    <s v="Local Transport"/>
    <x v="1"/>
    <x v="5"/>
    <n v="11700"/>
    <n v="20.018273090308075"/>
    <s v="i49-r"/>
    <m/>
    <x v="3"/>
    <s v="LAGA Cameroon"/>
    <x v="1"/>
    <n v="584.46600000000001"/>
  </r>
  <r>
    <d v="2024-11-11T00:00:00"/>
    <s v="Drinks with informant"/>
    <x v="5"/>
    <x v="5"/>
    <n v="9000"/>
    <n v="15.398671607929289"/>
    <s v="i49-r"/>
    <m/>
    <x v="3"/>
    <s v="LAGA Cameroon"/>
    <x v="1"/>
    <n v="584.46600000000001"/>
  </r>
  <r>
    <d v="2024-11-11T00:00:00"/>
    <s v="Local Transport"/>
    <x v="1"/>
    <x v="2"/>
    <n v="6400"/>
    <n v="10.9233135598601"/>
    <s v="i69-r"/>
    <m/>
    <x v="8"/>
    <s v="LAGA Cameroon"/>
    <x v="0"/>
    <n v="585.90279999999996"/>
  </r>
  <r>
    <d v="2024-11-11T00:00:00"/>
    <s v="Yaounde-Ebolowa"/>
    <x v="1"/>
    <x v="1"/>
    <n v="2500"/>
    <n v="4.2669193593203518"/>
    <s v="Fr-4"/>
    <m/>
    <x v="7"/>
    <s v="LAGA Cameroon"/>
    <x v="0"/>
    <n v="585.90279999999996"/>
  </r>
  <r>
    <d v="2024-11-11T00:00:00"/>
    <s v="Feeding"/>
    <x v="2"/>
    <x v="1"/>
    <n v="5000"/>
    <n v="8.5338387186407036"/>
    <s v="Fr-r"/>
    <m/>
    <x v="7"/>
    <s v="LAGA Cameroon"/>
    <x v="0"/>
    <n v="585.90279999999996"/>
  </r>
  <r>
    <d v="2024-11-11T00:00:00"/>
    <s v="Lodging"/>
    <x v="2"/>
    <x v="1"/>
    <n v="10000"/>
    <n v="17.067677437281407"/>
    <s v="Fr-5"/>
    <m/>
    <x v="7"/>
    <s v="LAGA Cameroon"/>
    <x v="0"/>
    <n v="585.90279999999996"/>
  </r>
  <r>
    <d v="2024-11-11T00:00:00"/>
    <s v="Local Transport"/>
    <x v="1"/>
    <x v="1"/>
    <n v="2000"/>
    <n v="3.4219270239842863"/>
    <s v="Fr-r"/>
    <m/>
    <x v="7"/>
    <s v="LAGA Cameroon"/>
    <x v="1"/>
    <n v="584.46600000000001"/>
  </r>
  <r>
    <d v="2024-11-11T00:00:00"/>
    <s v="Local Transport "/>
    <x v="3"/>
    <x v="2"/>
    <n v="3500"/>
    <n v="5.9736871030484924"/>
    <s v="i46-r"/>
    <n v="7"/>
    <x v="9"/>
    <s v="LAGA Cameroon"/>
    <x v="0"/>
    <n v="585.90279999999996"/>
  </r>
  <r>
    <d v="2024-11-11T00:00:00"/>
    <s v="Local Transport"/>
    <x v="1"/>
    <x v="2"/>
    <n v="1500"/>
    <n v="2.5601516155922108"/>
    <s v="5-i53-r"/>
    <n v="5"/>
    <x v="10"/>
    <s v="LAGA Cameroon"/>
    <x v="0"/>
    <n v="585.90279999999996"/>
  </r>
  <r>
    <d v="2024-11-11T00:00:00"/>
    <s v="Feeding"/>
    <x v="2"/>
    <x v="2"/>
    <n v="3000"/>
    <n v="5.1203032311844217"/>
    <s v="5-i53-r"/>
    <n v="5"/>
    <x v="10"/>
    <s v="LAGA Cameroon"/>
    <x v="0"/>
    <n v="585.90279999999996"/>
  </r>
  <r>
    <d v="2024-11-11T00:00:00"/>
    <s v="Lodging"/>
    <x v="2"/>
    <x v="2"/>
    <n v="10000"/>
    <n v="17.067677437281407"/>
    <s v="5-i53-7"/>
    <n v="5"/>
    <x v="10"/>
    <s v="LAGA Cameroon"/>
    <x v="0"/>
    <n v="585.90279999999996"/>
  </r>
  <r>
    <d v="2024-11-11T00:00:00"/>
    <s v="Drinks with informant"/>
    <x v="5"/>
    <x v="2"/>
    <n v="10000"/>
    <n v="17.067677437281407"/>
    <s v="5-i53-r"/>
    <n v="5"/>
    <x v="10"/>
    <s v="LAGA Cameroon"/>
    <x v="0"/>
    <n v="585.90279999999996"/>
  </r>
  <r>
    <d v="2024-11-11T00:00:00"/>
    <s v="Local Transport"/>
    <x v="1"/>
    <x v="3"/>
    <n v="4500"/>
    <n v="7.6804548467766329"/>
    <s v="ann-r"/>
    <m/>
    <x v="4"/>
    <s v="LAGA Cameroon"/>
    <x v="0"/>
    <n v="585.90279999999996"/>
  </r>
  <r>
    <d v="2024-11-12T00:00:00"/>
    <s v="TAX - October 2024"/>
    <x v="10"/>
    <x v="0"/>
    <n v="365523"/>
    <n v="623.86286599074117"/>
    <s v="Afriland-r"/>
    <m/>
    <x v="14"/>
    <s v="LAGA Cameroon"/>
    <x v="0"/>
    <n v="585.90279999999996"/>
  </r>
  <r>
    <d v="2024-11-12T00:00:00"/>
    <s v="TAX - October 2024"/>
    <x v="10"/>
    <x v="3"/>
    <n v="100235"/>
    <n v="171.07786479259019"/>
    <s v="Afriland-r"/>
    <m/>
    <x v="14"/>
    <s v="LAGA Cameroon"/>
    <x v="0"/>
    <n v="585.90279999999996"/>
  </r>
  <r>
    <d v="2024-11-12T00:00:00"/>
    <s v="TAX - October 2024"/>
    <x v="10"/>
    <x v="2"/>
    <n v="162276"/>
    <n v="277.64831487203702"/>
    <s v="Afriland-r"/>
    <m/>
    <x v="14"/>
    <s v="LAGA Cameroon"/>
    <x v="1"/>
    <n v="584.46600000000001"/>
  </r>
  <r>
    <d v="2024-11-12T00:00:00"/>
    <s v="TAX - October 2024"/>
    <x v="10"/>
    <x v="1"/>
    <n v="177149"/>
    <n v="303.09547518589619"/>
    <s v="Afriland-r"/>
    <m/>
    <x v="14"/>
    <s v="LAGA Cameroon"/>
    <x v="1"/>
    <n v="584.46600000000001"/>
  </r>
  <r>
    <d v="2024-11-12T00:00:00"/>
    <s v="TAX - October 2024"/>
    <x v="10"/>
    <x v="4"/>
    <n v="66918"/>
    <n v="114.49425629549025"/>
    <s v="Afriland-r"/>
    <m/>
    <x v="14"/>
    <s v="LAGA Cameroon"/>
    <x v="1"/>
    <n v="584.46600000000001"/>
  </r>
  <r>
    <d v="2024-11-12T00:00:00"/>
    <s v="CNPS - October 2024"/>
    <x v="10"/>
    <x v="0"/>
    <n v="255632"/>
    <n v="437.37702449757558"/>
    <s v="Afriland-r"/>
    <m/>
    <x v="14"/>
    <s v="LAGA Cameroon"/>
    <x v="1"/>
    <n v="584.46600000000001"/>
  </r>
  <r>
    <d v="2024-11-12T00:00:00"/>
    <s v="CNPS - October 2024"/>
    <x v="10"/>
    <x v="3"/>
    <n v="122452"/>
    <n v="209.51090397046192"/>
    <s v="Afriland-r"/>
    <m/>
    <x v="14"/>
    <s v="LAGA Cameroon"/>
    <x v="1"/>
    <n v="584.46600000000001"/>
  </r>
  <r>
    <d v="2024-11-12T00:00:00"/>
    <s v="CNPS - October 2024"/>
    <x v="10"/>
    <x v="2"/>
    <n v="233926"/>
    <n v="400.2388505062741"/>
    <s v="Afriland-r"/>
    <m/>
    <x v="14"/>
    <s v="LAGA Cameroon"/>
    <x v="1"/>
    <n v="584.46600000000001"/>
  </r>
  <r>
    <d v="2024-11-12T00:00:00"/>
    <s v="CNPS - October 2024"/>
    <x v="10"/>
    <x v="1"/>
    <n v="279202"/>
    <n v="477.70443447523036"/>
    <s v="Afriland-r"/>
    <m/>
    <x v="14"/>
    <s v="LAGA Cameroon"/>
    <x v="1"/>
    <n v="584.46600000000001"/>
  </r>
  <r>
    <d v="2024-11-12T00:00:00"/>
    <s v="CNPS - October 2024"/>
    <x v="10"/>
    <x v="4"/>
    <n v="124509"/>
    <n v="213.03035591462975"/>
    <s v="Afriland-r"/>
    <m/>
    <x v="14"/>
    <s v="LAGA Cameroon"/>
    <x v="1"/>
    <n v="584.46600000000001"/>
  </r>
  <r>
    <d v="2024-11-12T00:00:00"/>
    <s v="Phone"/>
    <x v="0"/>
    <x v="0"/>
    <n v="5000"/>
    <n v="8.5548175599607159"/>
    <s v="Phone-129"/>
    <m/>
    <x v="0"/>
    <s v="LAGA Cameroon"/>
    <x v="1"/>
    <n v="584.46600000000001"/>
  </r>
  <r>
    <d v="2024-11-12T00:00:00"/>
    <s v="Phone"/>
    <x v="0"/>
    <x v="0"/>
    <n v="5000"/>
    <n v="8.5548175599607159"/>
    <s v="Phone-130"/>
    <m/>
    <x v="13"/>
    <s v="LAGA Cameroon"/>
    <x v="1"/>
    <n v="584.46600000000001"/>
  </r>
  <r>
    <d v="2024-11-12T00:00:00"/>
    <s v="Phone"/>
    <x v="0"/>
    <x v="1"/>
    <n v="5000"/>
    <n v="8.5548175599607159"/>
    <s v="Phone-131"/>
    <m/>
    <x v="1"/>
    <s v="LAGA Cameroon"/>
    <x v="1"/>
    <n v="584.46600000000001"/>
  </r>
  <r>
    <d v="2024-11-12T00:00:00"/>
    <s v="Phone"/>
    <x v="0"/>
    <x v="2"/>
    <n v="5000"/>
    <n v="8.5548175599607159"/>
    <s v="Phone-132"/>
    <m/>
    <x v="2"/>
    <s v="LAGA Cameroon"/>
    <x v="1"/>
    <n v="584.46600000000001"/>
  </r>
  <r>
    <d v="2024-11-12T00:00:00"/>
    <s v="Phone"/>
    <x v="0"/>
    <x v="2"/>
    <n v="5000"/>
    <n v="8.5548175599607159"/>
    <s v="Phone-133"/>
    <m/>
    <x v="3"/>
    <s v="LAGA Cameroon"/>
    <x v="1"/>
    <n v="584.46600000000001"/>
  </r>
  <r>
    <d v="2024-11-12T00:00:00"/>
    <s v="Phone"/>
    <x v="0"/>
    <x v="3"/>
    <n v="2500"/>
    <n v="4.277408779980358"/>
    <s v="Phone-134"/>
    <m/>
    <x v="4"/>
    <s v="LAGA Cameroon"/>
    <x v="1"/>
    <n v="584.46600000000001"/>
  </r>
  <r>
    <d v="2024-11-12T00:00:00"/>
    <s v="Phone"/>
    <x v="0"/>
    <x v="1"/>
    <n v="2500"/>
    <n v="4.277408779980358"/>
    <s v="Phone-135"/>
    <m/>
    <x v="5"/>
    <s v="LAGA Cameroon"/>
    <x v="1"/>
    <n v="584.46600000000001"/>
  </r>
  <r>
    <d v="2024-11-12T00:00:00"/>
    <s v="Phone"/>
    <x v="0"/>
    <x v="1"/>
    <n v="2500"/>
    <n v="4.277408779980358"/>
    <s v="Phone-136"/>
    <m/>
    <x v="6"/>
    <s v="LAGA Cameroon"/>
    <x v="1"/>
    <n v="584.46600000000001"/>
  </r>
  <r>
    <d v="2024-11-12T00:00:00"/>
    <s v="Phone"/>
    <x v="0"/>
    <x v="1"/>
    <n v="2500"/>
    <n v="4.277408779980358"/>
    <s v="Phone-137"/>
    <m/>
    <x v="7"/>
    <s v="LAGA Cameroon"/>
    <x v="1"/>
    <n v="584.46600000000001"/>
  </r>
  <r>
    <d v="2024-11-12T00:00:00"/>
    <s v="Phone"/>
    <x v="0"/>
    <x v="2"/>
    <n v="2500"/>
    <n v="4.277408779980358"/>
    <s v="Phone-138"/>
    <m/>
    <x v="8"/>
    <s v="LAGA Cameroon"/>
    <x v="1"/>
    <n v="584.46600000000001"/>
  </r>
  <r>
    <d v="2024-11-12T00:00:00"/>
    <s v="Phone"/>
    <x v="0"/>
    <x v="2"/>
    <n v="2500"/>
    <n v="4.277408779980358"/>
    <s v="Phone-139"/>
    <m/>
    <x v="9"/>
    <s v="LAGA Cameroon"/>
    <x v="1"/>
    <n v="584.46600000000001"/>
  </r>
  <r>
    <d v="2024-11-12T00:00:00"/>
    <s v="Phone"/>
    <x v="0"/>
    <x v="2"/>
    <n v="2500"/>
    <n v="4.277408779980358"/>
    <s v="Phone-140"/>
    <m/>
    <x v="10"/>
    <s v="LAGA Cameroon"/>
    <x v="1"/>
    <n v="584.46600000000001"/>
  </r>
  <r>
    <d v="2024-11-12T00:00:00"/>
    <s v="Phone"/>
    <x v="0"/>
    <x v="4"/>
    <n v="2500"/>
    <n v="4.277408779980358"/>
    <s v="Phone-141"/>
    <m/>
    <x v="11"/>
    <s v="LAGA Cameroon"/>
    <x v="1"/>
    <n v="584.46600000000001"/>
  </r>
  <r>
    <d v="2024-11-12T00:00:00"/>
    <s v="Phone"/>
    <x v="0"/>
    <x v="4"/>
    <n v="2500"/>
    <n v="4.277408779980358"/>
    <s v="Phone-142"/>
    <m/>
    <x v="12"/>
    <s v="LAGA Cameroon"/>
    <x v="1"/>
    <n v="584.46600000000001"/>
  </r>
  <r>
    <d v="2024-11-12T00:00:00"/>
    <s v="Local Transport"/>
    <x v="1"/>
    <x v="0"/>
    <n v="2700"/>
    <n v="4.619601482378787"/>
    <s v="arrey-r"/>
    <m/>
    <x v="0"/>
    <s v="LAGA Cameroon"/>
    <x v="1"/>
    <n v="584.46600000000001"/>
  </r>
  <r>
    <d v="2024-11-12T00:00:00"/>
    <s v="Local Transport"/>
    <x v="1"/>
    <x v="0"/>
    <n v="1950"/>
    <n v="3.3363788483846792"/>
    <s v="eri-r"/>
    <m/>
    <x v="13"/>
    <s v="LAGA Cameroon"/>
    <x v="1"/>
    <n v="584.46600000000001"/>
  </r>
  <r>
    <d v="2024-11-12T00:00:00"/>
    <s v="Local Transport"/>
    <x v="1"/>
    <x v="5"/>
    <n v="4700"/>
    <n v="8.0415285063630737"/>
    <s v="aim-r"/>
    <m/>
    <x v="1"/>
    <s v="LAGA Cameroon"/>
    <x v="1"/>
    <n v="584.46600000000001"/>
  </r>
  <r>
    <d v="2024-11-12T00:00:00"/>
    <s v="Local Transport"/>
    <x v="1"/>
    <x v="1"/>
    <n v="6650"/>
    <n v="11.377907354747752"/>
    <s v="Love-r"/>
    <m/>
    <x v="5"/>
    <s v="LAGA Cameroon"/>
    <x v="1"/>
    <n v="584.46600000000001"/>
  </r>
  <r>
    <d v="2024-11-12T00:00:00"/>
    <s v="Local Transport"/>
    <x v="1"/>
    <x v="4"/>
    <n v="3400"/>
    <n v="5.8172759407732872"/>
    <s v="Uni-r"/>
    <m/>
    <x v="12"/>
    <s v="LAGA Cameroon"/>
    <x v="1"/>
    <n v="584.46600000000001"/>
  </r>
  <r>
    <d v="2024-11-12T00:00:00"/>
    <s v="Local Transport"/>
    <x v="1"/>
    <x v="4"/>
    <n v="2000"/>
    <n v="3.4219270239842863"/>
    <s v="Reb-r"/>
    <m/>
    <x v="11"/>
    <s v="LAGA Cameroon"/>
    <x v="1"/>
    <n v="584.46600000000001"/>
  </r>
  <r>
    <d v="2024-11-12T00:00:00"/>
    <s v="MTN Mobile Money"/>
    <x v="7"/>
    <x v="4"/>
    <n v="3000"/>
    <n v="5.1328905359764301"/>
    <s v="Reb-r"/>
    <m/>
    <x v="11"/>
    <s v="LAGA Cameroon"/>
    <x v="1"/>
    <n v="584.46600000000001"/>
  </r>
  <r>
    <d v="2024-11-12T00:00:00"/>
    <s v="Local Transport"/>
    <x v="1"/>
    <x v="5"/>
    <n v="3200"/>
    <n v="5.4750832383748582"/>
    <s v="i54-r"/>
    <m/>
    <x v="2"/>
    <s v="LAGA Cameroon"/>
    <x v="1"/>
    <n v="584.46600000000001"/>
  </r>
  <r>
    <d v="2024-11-12T00:00:00"/>
    <s v="Local Transport"/>
    <x v="1"/>
    <x v="5"/>
    <n v="3000"/>
    <n v="5.1328905359764301"/>
    <s v="i49-r"/>
    <m/>
    <x v="3"/>
    <s v="LAGA Cameroon"/>
    <x v="1"/>
    <n v="584.46600000000001"/>
  </r>
  <r>
    <d v="2024-11-12T00:00:00"/>
    <s v="Yaounde-eseka"/>
    <x v="1"/>
    <x v="2"/>
    <n v="2500"/>
    <n v="4.277408779980358"/>
    <s v="7-i69-4"/>
    <n v="7"/>
    <x v="8"/>
    <s v="LAGA Cameroon"/>
    <x v="1"/>
    <n v="584.46600000000001"/>
  </r>
  <r>
    <d v="2024-11-12T00:00:00"/>
    <s v="Local Transport"/>
    <x v="1"/>
    <x v="2"/>
    <n v="2000"/>
    <n v="3.4219270239842863"/>
    <s v="7-i69-r"/>
    <n v="7"/>
    <x v="8"/>
    <s v="LAGA Cameroon"/>
    <x v="1"/>
    <n v="584.46600000000001"/>
  </r>
  <r>
    <d v="2024-11-12T00:00:00"/>
    <s v="Feeding"/>
    <x v="2"/>
    <x v="2"/>
    <n v="5000"/>
    <n v="8.5548175599607159"/>
    <s v="7-i69-r"/>
    <n v="7"/>
    <x v="8"/>
    <s v="LAGA Cameroon"/>
    <x v="1"/>
    <n v="584.46600000000001"/>
  </r>
  <r>
    <d v="2024-11-12T00:00:00"/>
    <s v="Lodging"/>
    <x v="2"/>
    <x v="2"/>
    <n v="10000"/>
    <n v="17.109635119921432"/>
    <s v="7-i69-5"/>
    <n v="7"/>
    <x v="8"/>
    <s v="LAGA Cameroon"/>
    <x v="1"/>
    <n v="584.46600000000001"/>
  </r>
  <r>
    <d v="2024-11-12T00:00:00"/>
    <s v="Ebolowa-Yaounde"/>
    <x v="1"/>
    <x v="1"/>
    <n v="2500"/>
    <n v="4.277408779980358"/>
    <s v="Fr-6"/>
    <m/>
    <x v="7"/>
    <s v="LAGA Cameroon"/>
    <x v="1"/>
    <n v="584.46600000000001"/>
  </r>
  <r>
    <d v="2024-11-12T00:00:00"/>
    <s v="Feeding"/>
    <x v="2"/>
    <x v="1"/>
    <n v="5000"/>
    <n v="8.5548175599607159"/>
    <s v="Fr-r"/>
    <m/>
    <x v="7"/>
    <s v="LAGA Cameroon"/>
    <x v="1"/>
    <n v="584.46600000000001"/>
  </r>
  <r>
    <d v="2024-11-12T00:00:00"/>
    <s v="Local Transport"/>
    <x v="1"/>
    <x v="1"/>
    <n v="5100"/>
    <n v="8.72591391115993"/>
    <s v="Fr-r"/>
    <m/>
    <x v="7"/>
    <s v="LAGA Cameroon"/>
    <x v="1"/>
    <n v="584.46600000000001"/>
  </r>
  <r>
    <d v="2024-11-12T00:00:00"/>
    <s v="Local Transport "/>
    <x v="3"/>
    <x v="2"/>
    <n v="1500"/>
    <n v="2.566445267988215"/>
    <s v="6-i46-r"/>
    <n v="7"/>
    <x v="9"/>
    <s v="LAGA Cameroon"/>
    <x v="1"/>
    <n v="584.46600000000001"/>
  </r>
  <r>
    <d v="2024-11-12T00:00:00"/>
    <s v="Yaounde - Ebolowa"/>
    <x v="3"/>
    <x v="2"/>
    <n v="2500"/>
    <n v="4.277408779980358"/>
    <s v="6-i46-4"/>
    <n v="7"/>
    <x v="9"/>
    <s v="LAGA Cameroon"/>
    <x v="1"/>
    <n v="584.46600000000001"/>
  </r>
  <r>
    <d v="2024-11-12T00:00:00"/>
    <s v="Feeding"/>
    <x v="2"/>
    <x v="2"/>
    <n v="3000"/>
    <n v="5.1328905359764301"/>
    <s v="6-i46-r"/>
    <n v="7"/>
    <x v="9"/>
    <s v="LAGA Cameroon"/>
    <x v="1"/>
    <n v="584.46600000000001"/>
  </r>
  <r>
    <d v="2024-11-12T00:00:00"/>
    <s v="Lodging"/>
    <x v="2"/>
    <x v="2"/>
    <n v="10000"/>
    <n v="17.109635119921432"/>
    <s v="6-i46-5"/>
    <n v="7"/>
    <x v="9"/>
    <s v="LAGA Cameroon"/>
    <x v="1"/>
    <n v="584.46600000000001"/>
  </r>
  <r>
    <d v="2024-11-12T00:00:00"/>
    <s v="Local Transport"/>
    <x v="1"/>
    <x v="2"/>
    <n v="3500"/>
    <n v="5.9883722919725013"/>
    <s v="5-i53-r"/>
    <n v="5"/>
    <x v="10"/>
    <s v="LAGA Cameroon"/>
    <x v="1"/>
    <n v="584.46600000000001"/>
  </r>
  <r>
    <d v="2024-11-12T00:00:00"/>
    <s v="Feeding"/>
    <x v="2"/>
    <x v="2"/>
    <n v="3000"/>
    <n v="5.1328905359764301"/>
    <s v="5-i53-r"/>
    <n v="5"/>
    <x v="10"/>
    <s v="LAGA Cameroon"/>
    <x v="1"/>
    <n v="584.46600000000001"/>
  </r>
  <r>
    <d v="2024-11-12T00:00:00"/>
    <s v="Lodging"/>
    <x v="2"/>
    <x v="2"/>
    <n v="10000"/>
    <n v="17.109635119921432"/>
    <s v="5-i53-7"/>
    <n v="5"/>
    <x v="10"/>
    <s v="LAGA Cameroon"/>
    <x v="1"/>
    <n v="584.46600000000001"/>
  </r>
  <r>
    <d v="2024-11-12T00:00:00"/>
    <s v="Drinks with informant"/>
    <x v="5"/>
    <x v="2"/>
    <n v="5000"/>
    <n v="8.5548175599607159"/>
    <s v="5-i53-r"/>
    <n v="5"/>
    <x v="10"/>
    <s v="LAGA Cameroon"/>
    <x v="1"/>
    <n v="584.46600000000001"/>
  </r>
  <r>
    <d v="2024-11-13T00:00:00"/>
    <s v="Phone"/>
    <x v="0"/>
    <x v="0"/>
    <n v="5000"/>
    <n v="8.5548175599607159"/>
    <s v="Phone-143"/>
    <m/>
    <x v="0"/>
    <s v="LAGA Cameroon"/>
    <x v="1"/>
    <n v="584.46600000000001"/>
  </r>
  <r>
    <d v="2024-11-13T00:00:00"/>
    <s v="Phone"/>
    <x v="0"/>
    <x v="0"/>
    <n v="5000"/>
    <n v="8.5548175599607159"/>
    <s v="Phone-144"/>
    <m/>
    <x v="13"/>
    <s v="LAGA Cameroon"/>
    <x v="1"/>
    <n v="584.46600000000001"/>
  </r>
  <r>
    <d v="2024-11-13T00:00:00"/>
    <s v="Phone"/>
    <x v="0"/>
    <x v="1"/>
    <n v="5000"/>
    <n v="8.5548175599607159"/>
    <s v="Phone-145"/>
    <m/>
    <x v="1"/>
    <s v="LAGA Cameroon"/>
    <x v="1"/>
    <n v="584.46600000000001"/>
  </r>
  <r>
    <d v="2024-11-13T00:00:00"/>
    <s v="Phone"/>
    <x v="0"/>
    <x v="2"/>
    <n v="5000"/>
    <n v="8.5548175599607159"/>
    <s v="Phone-146"/>
    <m/>
    <x v="2"/>
    <s v="LAGA Cameroon"/>
    <x v="1"/>
    <n v="584.46600000000001"/>
  </r>
  <r>
    <d v="2024-11-13T00:00:00"/>
    <s v="Phone"/>
    <x v="0"/>
    <x v="2"/>
    <n v="5000"/>
    <n v="8.5548175599607159"/>
    <s v="Phone-147"/>
    <m/>
    <x v="3"/>
    <s v="LAGA Cameroon"/>
    <x v="1"/>
    <n v="584.46600000000001"/>
  </r>
  <r>
    <d v="2024-11-13T00:00:00"/>
    <s v="Phone"/>
    <x v="0"/>
    <x v="3"/>
    <n v="2500"/>
    <n v="4.277408779980358"/>
    <s v="Phone-148"/>
    <m/>
    <x v="4"/>
    <s v="LAGA Cameroon"/>
    <x v="1"/>
    <n v="584.46600000000001"/>
  </r>
  <r>
    <d v="2024-11-13T00:00:00"/>
    <s v="Phone"/>
    <x v="0"/>
    <x v="1"/>
    <n v="2500"/>
    <n v="4.277408779980358"/>
    <s v="Phone-149"/>
    <m/>
    <x v="5"/>
    <s v="LAGA Cameroon"/>
    <x v="1"/>
    <n v="584.46600000000001"/>
  </r>
  <r>
    <d v="2024-11-13T00:00:00"/>
    <s v="Phone"/>
    <x v="0"/>
    <x v="1"/>
    <n v="2500"/>
    <n v="4.277408779980358"/>
    <s v="Phone-150"/>
    <m/>
    <x v="6"/>
    <s v="LAGA Cameroon"/>
    <x v="1"/>
    <n v="584.46600000000001"/>
  </r>
  <r>
    <d v="2024-11-13T00:00:00"/>
    <s v="Phone"/>
    <x v="0"/>
    <x v="1"/>
    <n v="2500"/>
    <n v="4.277408779980358"/>
    <s v="Phone-151"/>
    <m/>
    <x v="7"/>
    <s v="LAGA Cameroon"/>
    <x v="1"/>
    <n v="584.46600000000001"/>
  </r>
  <r>
    <d v="2024-11-13T00:00:00"/>
    <s v="Phone"/>
    <x v="0"/>
    <x v="2"/>
    <n v="2500"/>
    <n v="4.277408779980358"/>
    <s v="Phone-152"/>
    <m/>
    <x v="8"/>
    <s v="LAGA Cameroon"/>
    <x v="1"/>
    <n v="584.46600000000001"/>
  </r>
  <r>
    <d v="2024-11-13T00:00:00"/>
    <s v="Phone"/>
    <x v="0"/>
    <x v="2"/>
    <n v="2500"/>
    <n v="4.277408779980358"/>
    <s v="Phone-153"/>
    <m/>
    <x v="9"/>
    <s v="LAGA Cameroon"/>
    <x v="1"/>
    <n v="584.46600000000001"/>
  </r>
  <r>
    <d v="2024-11-13T00:00:00"/>
    <s v="Phone"/>
    <x v="0"/>
    <x v="2"/>
    <n v="2500"/>
    <n v="4.277408779980358"/>
    <s v="Phone-154"/>
    <m/>
    <x v="10"/>
    <s v="LAGA Cameroon"/>
    <x v="1"/>
    <n v="584.46600000000001"/>
  </r>
  <r>
    <d v="2024-11-13T00:00:00"/>
    <s v="Phone"/>
    <x v="0"/>
    <x v="4"/>
    <n v="2500"/>
    <n v="4.277408779980358"/>
    <s v="Phone-155"/>
    <m/>
    <x v="11"/>
    <s v="LAGA Cameroon"/>
    <x v="1"/>
    <n v="584.46600000000001"/>
  </r>
  <r>
    <d v="2024-11-13T00:00:00"/>
    <s v="Phone"/>
    <x v="0"/>
    <x v="4"/>
    <n v="2500"/>
    <n v="4.277408779980358"/>
    <s v="Phone-156"/>
    <m/>
    <x v="12"/>
    <s v="LAGA Cameroon"/>
    <x v="1"/>
    <n v="584.46600000000001"/>
  </r>
  <r>
    <d v="2024-11-13T00:00:00"/>
    <s v="Local Transport"/>
    <x v="1"/>
    <x v="0"/>
    <n v="2700"/>
    <n v="4.619601482378787"/>
    <s v="arrey-r"/>
    <m/>
    <x v="0"/>
    <s v="LAGA Cameroon"/>
    <x v="1"/>
    <n v="584.46600000000001"/>
  </r>
  <r>
    <d v="2024-11-13T00:00:00"/>
    <s v="Hired Taxi"/>
    <x v="1"/>
    <x v="0"/>
    <n v="3500"/>
    <n v="5.9883722919725013"/>
    <s v="arrey-r"/>
    <m/>
    <x v="0"/>
    <s v="LAGA Cameroon"/>
    <x v="1"/>
    <n v="584.46600000000001"/>
  </r>
  <r>
    <d v="2024-11-13T00:00:00"/>
    <s v="Local Transport"/>
    <x v="1"/>
    <x v="0"/>
    <n v="1900"/>
    <n v="3.2508306727850722"/>
    <s v="eri-r"/>
    <m/>
    <x v="13"/>
    <s v="LAGA Cameroon"/>
    <x v="1"/>
    <n v="584.46600000000001"/>
  </r>
  <r>
    <d v="2024-11-13T00:00:00"/>
    <s v="Local Transport"/>
    <x v="1"/>
    <x v="5"/>
    <n v="4750"/>
    <n v="8.1270766819626807"/>
    <s v="aim-r"/>
    <m/>
    <x v="1"/>
    <s v="LAGA Cameroon"/>
    <x v="1"/>
    <n v="584.46600000000001"/>
  </r>
  <r>
    <d v="2024-11-13T00:00:00"/>
    <s v="Local Transport"/>
    <x v="1"/>
    <x v="5"/>
    <n v="7000"/>
    <n v="11.976744583945003"/>
    <s v="aim-6"/>
    <m/>
    <x v="1"/>
    <s v="LAGA Cameroon"/>
    <x v="1"/>
    <n v="584.46600000000001"/>
  </r>
  <r>
    <d v="2024-11-13T00:00:00"/>
    <s v="Local Transport"/>
    <x v="1"/>
    <x v="5"/>
    <n v="7000"/>
    <n v="11.976744583945003"/>
    <s v="aim-7"/>
    <m/>
    <x v="1"/>
    <s v="LAGA Cameroon"/>
    <x v="1"/>
    <n v="584.46600000000001"/>
  </r>
  <r>
    <d v="2024-11-13T00:00:00"/>
    <s v="Local Transport"/>
    <x v="1"/>
    <x v="5"/>
    <n v="7000"/>
    <n v="11.976744583945003"/>
    <s v="aim-8"/>
    <m/>
    <x v="1"/>
    <s v="LAGA Cameroon"/>
    <x v="1"/>
    <n v="584.46600000000001"/>
  </r>
  <r>
    <d v="2024-11-13T00:00:00"/>
    <s v="Local Transport"/>
    <x v="1"/>
    <x v="5"/>
    <n v="7000"/>
    <n v="11.976744583945003"/>
    <s v="aim-9"/>
    <m/>
    <x v="1"/>
    <s v="LAGA Cameroon"/>
    <x v="1"/>
    <n v="584.46600000000001"/>
  </r>
  <r>
    <d v="2024-11-13T00:00:00"/>
    <s v="Local Transport"/>
    <x v="1"/>
    <x v="5"/>
    <n v="7000"/>
    <n v="11.976744583945003"/>
    <s v="aim-10"/>
    <m/>
    <x v="1"/>
    <s v="LAGA Cameroon"/>
    <x v="1"/>
    <n v="584.46600000000001"/>
  </r>
  <r>
    <d v="2024-11-13T00:00:00"/>
    <s v="Feeding"/>
    <x v="2"/>
    <x v="5"/>
    <n v="3600"/>
    <n v="6.1594686431717154"/>
    <s v="aim-r"/>
    <m/>
    <x v="1"/>
    <s v="LAGA Cameroon"/>
    <x v="1"/>
    <n v="584.46600000000001"/>
  </r>
  <r>
    <d v="2024-11-13T00:00:00"/>
    <s v="Feeding"/>
    <x v="2"/>
    <x v="5"/>
    <n v="3000"/>
    <n v="5.1328905359764301"/>
    <s v="aim-r"/>
    <m/>
    <x v="1"/>
    <s v="LAGA Cameroon"/>
    <x v="1"/>
    <n v="584.46600000000001"/>
  </r>
  <r>
    <d v="2024-11-13T00:00:00"/>
    <s v="Local Transport"/>
    <x v="1"/>
    <x v="1"/>
    <n v="3300"/>
    <n v="5.6461795895740723"/>
    <s v="Love-r"/>
    <m/>
    <x v="5"/>
    <s v="LAGA Cameroon"/>
    <x v="1"/>
    <n v="584.46600000000001"/>
  </r>
  <r>
    <d v="2024-11-13T00:00:00"/>
    <s v="Local Transport"/>
    <x v="1"/>
    <x v="4"/>
    <n v="3800"/>
    <n v="6.5016613455701444"/>
    <s v="Uni-r"/>
    <m/>
    <x v="12"/>
    <s v="LAGA Cameroon"/>
    <x v="1"/>
    <n v="584.46600000000001"/>
  </r>
  <r>
    <d v="2024-11-13T00:00:00"/>
    <s v="Local Transport"/>
    <x v="1"/>
    <x v="4"/>
    <n v="500"/>
    <n v="0.85548175599607157"/>
    <s v="Reb-r"/>
    <m/>
    <x v="11"/>
    <s v="LAGA Cameroon"/>
    <x v="1"/>
    <n v="584.46600000000001"/>
  </r>
  <r>
    <d v="2024-11-13T00:00:00"/>
    <s v="Local Transport"/>
    <x v="1"/>
    <x v="1"/>
    <n v="2000"/>
    <n v="3.4219270239842863"/>
    <s v="ste-r"/>
    <m/>
    <x v="6"/>
    <s v="LAGA Cameroon"/>
    <x v="1"/>
    <n v="584.46600000000001"/>
  </r>
  <r>
    <d v="2024-11-13T00:00:00"/>
    <s v="Local Transport"/>
    <x v="1"/>
    <x v="5"/>
    <n v="9000"/>
    <n v="15.398671607929289"/>
    <s v="i54-r"/>
    <m/>
    <x v="2"/>
    <s v="LAGA Cameroon"/>
    <x v="1"/>
    <n v="584.46600000000001"/>
  </r>
  <r>
    <d v="2024-11-13T00:00:00"/>
    <s v="Local Transport"/>
    <x v="1"/>
    <x v="5"/>
    <n v="3550"/>
    <n v="6.0739204675721084"/>
    <s v="i54-r"/>
    <m/>
    <x v="2"/>
    <s v="LAGA Cameroon"/>
    <x v="1"/>
    <n v="584.46600000000001"/>
  </r>
  <r>
    <d v="2024-11-13T00:00:00"/>
    <s v="Hire Taxi"/>
    <x v="1"/>
    <x v="5"/>
    <n v="3500"/>
    <n v="5.9883722919725013"/>
    <s v="i54-r"/>
    <m/>
    <x v="2"/>
    <s v="LAGA Cameroon"/>
    <x v="1"/>
    <n v="584.46600000000001"/>
  </r>
  <r>
    <d v="2024-11-13T00:00:00"/>
    <s v="Lodging"/>
    <x v="2"/>
    <x v="5"/>
    <n v="12000"/>
    <n v="20.53156214390572"/>
    <s v="i54-2"/>
    <m/>
    <x v="2"/>
    <s v="LAGA Cameroon"/>
    <x v="1"/>
    <n v="584.46600000000001"/>
  </r>
  <r>
    <d v="2024-11-13T00:00:00"/>
    <s v="Local Transport"/>
    <x v="1"/>
    <x v="5"/>
    <n v="2800"/>
    <n v="4.7906978335780011"/>
    <s v="i49-r"/>
    <m/>
    <x v="3"/>
    <s v="LAGA Cameroon"/>
    <x v="1"/>
    <n v="584.46600000000001"/>
  </r>
  <r>
    <d v="2024-11-13T00:00:00"/>
    <s v="Lodging"/>
    <x v="2"/>
    <x v="5"/>
    <n v="15000"/>
    <n v="25.66445267988215"/>
    <s v="8-i49-4"/>
    <m/>
    <x v="3"/>
    <s v="LAGA Cameroon"/>
    <x v="1"/>
    <n v="584.46600000000001"/>
  </r>
  <r>
    <d v="2024-11-13T00:00:00"/>
    <s v="Drinks with informant"/>
    <x v="5"/>
    <x v="5"/>
    <n v="6500"/>
    <n v="11.121262827948931"/>
    <s v="i49-r"/>
    <m/>
    <x v="3"/>
    <s v="LAGA Cameroon"/>
    <x v="1"/>
    <n v="584.46600000000001"/>
  </r>
  <r>
    <d v="2024-11-13T00:00:00"/>
    <s v="Local Transport"/>
    <x v="1"/>
    <x v="2"/>
    <n v="2000"/>
    <n v="3.4219270239842863"/>
    <s v="7-i69-r"/>
    <n v="7"/>
    <x v="8"/>
    <s v="LAGA Cameroon"/>
    <x v="1"/>
    <n v="584.46600000000001"/>
  </r>
  <r>
    <d v="2024-11-13T00:00:00"/>
    <s v="Feeding"/>
    <x v="2"/>
    <x v="2"/>
    <n v="5000"/>
    <n v="8.5548175599607159"/>
    <s v="7-i69-r"/>
    <n v="7"/>
    <x v="8"/>
    <s v="LAGA Cameroon"/>
    <x v="1"/>
    <n v="584.46600000000001"/>
  </r>
  <r>
    <d v="2024-11-13T00:00:00"/>
    <s v="Drinks with informant"/>
    <x v="5"/>
    <x v="2"/>
    <n v="3000"/>
    <n v="5.1328905359764301"/>
    <s v="7-i69-r"/>
    <n v="7"/>
    <x v="8"/>
    <s v="LAGA Cameroon"/>
    <x v="1"/>
    <n v="584.46600000000001"/>
  </r>
  <r>
    <d v="2024-11-13T00:00:00"/>
    <s v="Lodging"/>
    <x v="2"/>
    <x v="2"/>
    <n v="10000"/>
    <n v="17.109635119921432"/>
    <s v="7-i69-5"/>
    <n v="7"/>
    <x v="8"/>
    <s v="LAGA Cameroon"/>
    <x v="1"/>
    <n v="584.46600000000001"/>
  </r>
  <r>
    <d v="2024-11-13T00:00:00"/>
    <s v="Local Transport"/>
    <x v="1"/>
    <x v="1"/>
    <n v="4000"/>
    <n v="6.8438540479685726"/>
    <s v="Fr-r"/>
    <m/>
    <x v="7"/>
    <s v="LAGA Cameroon"/>
    <x v="1"/>
    <n v="584.46600000000001"/>
  </r>
  <r>
    <d v="2024-11-13T00:00:00"/>
    <s v="Local Transport "/>
    <x v="3"/>
    <x v="2"/>
    <n v="1500"/>
    <n v="2.566445267988215"/>
    <s v="6-i46-r"/>
    <n v="7"/>
    <x v="9"/>
    <s v="LAGA Cameroon"/>
    <x v="1"/>
    <n v="584.46600000000001"/>
  </r>
  <r>
    <d v="2024-11-13T00:00:00"/>
    <s v="Feeding"/>
    <x v="2"/>
    <x v="2"/>
    <n v="3000"/>
    <n v="5.1328905359764301"/>
    <s v="6-i46-r"/>
    <n v="7"/>
    <x v="9"/>
    <s v="LAGA Cameroon"/>
    <x v="1"/>
    <n v="584.46600000000001"/>
  </r>
  <r>
    <d v="2024-11-13T00:00:00"/>
    <s v="Drinks with informant"/>
    <x v="5"/>
    <x v="2"/>
    <n v="3000"/>
    <n v="5.1328905359764301"/>
    <s v="6-i46-r"/>
    <n v="7"/>
    <x v="9"/>
    <s v="LAGA Cameroon"/>
    <x v="1"/>
    <n v="584.46600000000001"/>
  </r>
  <r>
    <d v="2024-11-13T00:00:00"/>
    <s v="Lodging"/>
    <x v="2"/>
    <x v="2"/>
    <n v="10000"/>
    <n v="17.109635119921432"/>
    <s v="6-i46-5"/>
    <n v="7"/>
    <x v="9"/>
    <s v="LAGA Cameroon"/>
    <x v="1"/>
    <n v="584.46600000000001"/>
  </r>
  <r>
    <d v="2024-11-13T00:00:00"/>
    <s v="Ngaoundere-Yaounde"/>
    <x v="1"/>
    <x v="2"/>
    <n v="17000"/>
    <n v="29.086379703866434"/>
    <s v="5-i53-8"/>
    <n v="5"/>
    <x v="10"/>
    <s v="LAGA Cameroon"/>
    <x v="1"/>
    <n v="584.46600000000001"/>
  </r>
  <r>
    <d v="2024-11-13T00:00:00"/>
    <s v="Local Transport"/>
    <x v="1"/>
    <x v="2"/>
    <n v="1500"/>
    <n v="2.566445267988215"/>
    <s v="5-i53-r"/>
    <n v="5"/>
    <x v="10"/>
    <s v="LAGA Cameroon"/>
    <x v="1"/>
    <n v="584.46600000000001"/>
  </r>
  <r>
    <d v="2024-11-13T00:00:00"/>
    <s v="Feeding"/>
    <x v="2"/>
    <x v="2"/>
    <n v="3000"/>
    <n v="5.1328905359764301"/>
    <s v="5-i53-r"/>
    <n v="5"/>
    <x v="10"/>
    <s v="LAGA Cameroon"/>
    <x v="1"/>
    <n v="584.46600000000001"/>
  </r>
  <r>
    <d v="2024-11-13T00:00:00"/>
    <s v="Local Transport"/>
    <x v="1"/>
    <x v="3"/>
    <n v="3000"/>
    <n v="5.1328905359764301"/>
    <s v="ann-r"/>
    <m/>
    <x v="4"/>
    <s v="LAGA Cameroon"/>
    <x v="1"/>
    <n v="584.46600000000001"/>
  </r>
  <r>
    <d v="2024-11-14T00:00:00"/>
    <s v="Phone"/>
    <x v="0"/>
    <x v="0"/>
    <n v="5000"/>
    <n v="8.5548175599607159"/>
    <s v="Phone-157"/>
    <m/>
    <x v="0"/>
    <s v="LAGA Cameroon"/>
    <x v="1"/>
    <n v="584.46600000000001"/>
  </r>
  <r>
    <d v="2024-11-14T00:00:00"/>
    <s v="Phone"/>
    <x v="0"/>
    <x v="0"/>
    <n v="5000"/>
    <n v="8.5548175599607159"/>
    <s v="Phone-158"/>
    <m/>
    <x v="13"/>
    <s v="LAGA Cameroon"/>
    <x v="1"/>
    <n v="584.46600000000001"/>
  </r>
  <r>
    <d v="2024-11-14T00:00:00"/>
    <s v="Phone"/>
    <x v="0"/>
    <x v="1"/>
    <n v="5000"/>
    <n v="8.5548175599607159"/>
    <s v="Phone-159"/>
    <m/>
    <x v="1"/>
    <s v="LAGA Cameroon"/>
    <x v="1"/>
    <n v="584.46600000000001"/>
  </r>
  <r>
    <d v="2024-11-14T00:00:00"/>
    <s v="Phone"/>
    <x v="0"/>
    <x v="2"/>
    <n v="5000"/>
    <n v="8.5548175599607159"/>
    <s v="Phone-160"/>
    <m/>
    <x v="2"/>
    <s v="LAGA Cameroon"/>
    <x v="1"/>
    <n v="584.46600000000001"/>
  </r>
  <r>
    <d v="2024-11-14T00:00:00"/>
    <s v="Phone"/>
    <x v="0"/>
    <x v="2"/>
    <n v="5000"/>
    <n v="8.5548175599607159"/>
    <s v="Phone-161"/>
    <m/>
    <x v="3"/>
    <s v="LAGA Cameroon"/>
    <x v="1"/>
    <n v="584.46600000000001"/>
  </r>
  <r>
    <d v="2024-11-14T00:00:00"/>
    <s v="Phone"/>
    <x v="0"/>
    <x v="3"/>
    <n v="2500"/>
    <n v="4.277408779980358"/>
    <s v="Phone-162"/>
    <m/>
    <x v="4"/>
    <s v="LAGA Cameroon"/>
    <x v="1"/>
    <n v="584.46600000000001"/>
  </r>
  <r>
    <d v="2024-11-14T00:00:00"/>
    <s v="Phone"/>
    <x v="0"/>
    <x v="1"/>
    <n v="2500"/>
    <n v="4.277408779980358"/>
    <s v="Phone-163"/>
    <m/>
    <x v="5"/>
    <s v="LAGA Cameroon"/>
    <x v="1"/>
    <n v="584.46600000000001"/>
  </r>
  <r>
    <d v="2024-11-14T00:00:00"/>
    <s v="Phone"/>
    <x v="0"/>
    <x v="1"/>
    <n v="2500"/>
    <n v="4.277408779980358"/>
    <s v="Phone-164"/>
    <m/>
    <x v="6"/>
    <s v="LAGA Cameroon"/>
    <x v="1"/>
    <n v="584.46600000000001"/>
  </r>
  <r>
    <d v="2024-11-14T00:00:00"/>
    <s v="Phone"/>
    <x v="0"/>
    <x v="1"/>
    <n v="2500"/>
    <n v="4.277408779980358"/>
    <s v="Phone-165"/>
    <m/>
    <x v="7"/>
    <s v="LAGA Cameroon"/>
    <x v="1"/>
    <n v="584.46600000000001"/>
  </r>
  <r>
    <d v="2024-11-14T00:00:00"/>
    <s v="Phone"/>
    <x v="0"/>
    <x v="2"/>
    <n v="2500"/>
    <n v="4.277408779980358"/>
    <s v="Phone-166"/>
    <m/>
    <x v="8"/>
    <s v="LAGA Cameroon"/>
    <x v="1"/>
    <n v="584.46600000000001"/>
  </r>
  <r>
    <d v="2024-11-14T00:00:00"/>
    <s v="Phone"/>
    <x v="0"/>
    <x v="2"/>
    <n v="2500"/>
    <n v="4.277408779980358"/>
    <s v="Phone-167"/>
    <m/>
    <x v="9"/>
    <s v="LAGA Cameroon"/>
    <x v="1"/>
    <n v="584.46600000000001"/>
  </r>
  <r>
    <d v="2024-11-14T00:00:00"/>
    <s v="Phone"/>
    <x v="0"/>
    <x v="2"/>
    <n v="2500"/>
    <n v="4.277408779980358"/>
    <s v="Phone-168"/>
    <m/>
    <x v="10"/>
    <s v="LAGA Cameroon"/>
    <x v="1"/>
    <n v="584.46600000000001"/>
  </r>
  <r>
    <d v="2024-11-14T00:00:00"/>
    <s v="Phone"/>
    <x v="0"/>
    <x v="4"/>
    <n v="2500"/>
    <n v="4.277408779980358"/>
    <s v="Phone-169"/>
    <m/>
    <x v="11"/>
    <s v="LAGA Cameroon"/>
    <x v="1"/>
    <n v="584.46600000000001"/>
  </r>
  <r>
    <d v="2024-11-14T00:00:00"/>
    <s v="Phone"/>
    <x v="0"/>
    <x v="4"/>
    <n v="2500"/>
    <n v="4.277408779980358"/>
    <s v="Phone-170"/>
    <m/>
    <x v="12"/>
    <s v="LAGA Cameroon"/>
    <x v="1"/>
    <n v="584.46600000000001"/>
  </r>
  <r>
    <d v="2024-11-14T00:00:00"/>
    <s v="Local Transport"/>
    <x v="1"/>
    <x v="0"/>
    <n v="2700"/>
    <n v="4.619601482378787"/>
    <s v="arrey-r"/>
    <m/>
    <x v="0"/>
    <s v="LAGA Cameroon"/>
    <x v="1"/>
    <n v="584.46600000000001"/>
  </r>
  <r>
    <d v="2024-11-14T00:00:00"/>
    <s v="Local Transport"/>
    <x v="1"/>
    <x v="0"/>
    <n v="2700"/>
    <n v="4.619601482378787"/>
    <s v="arrey-r"/>
    <m/>
    <x v="0"/>
    <s v="LAGA Cameroon"/>
    <x v="1"/>
    <n v="584.46600000000001"/>
  </r>
  <r>
    <d v="2024-11-14T00:00:00"/>
    <s v="Local Transport"/>
    <x v="1"/>
    <x v="0"/>
    <n v="1900"/>
    <n v="3.2508306727850722"/>
    <s v="eri-r"/>
    <m/>
    <x v="13"/>
    <s v="LAGA Cameroon"/>
    <x v="1"/>
    <n v="584.46600000000001"/>
  </r>
  <r>
    <d v="2024-11-14T00:00:00"/>
    <s v="Local Transport"/>
    <x v="1"/>
    <x v="5"/>
    <n v="3000"/>
    <n v="5.1328905359764301"/>
    <s v="aim-r"/>
    <m/>
    <x v="1"/>
    <s v="LAGA Cameroon"/>
    <x v="1"/>
    <n v="584.46600000000001"/>
  </r>
  <r>
    <d v="2024-11-14T00:00:00"/>
    <s v="Feeding"/>
    <x v="2"/>
    <x v="5"/>
    <n v="3000"/>
    <n v="5.1328905359764301"/>
    <s v="aim-r"/>
    <m/>
    <x v="1"/>
    <s v="LAGA Cameroon"/>
    <x v="1"/>
    <n v="584.46600000000001"/>
  </r>
  <r>
    <d v="2024-11-14T00:00:00"/>
    <s v="Local Transport"/>
    <x v="1"/>
    <x v="1"/>
    <n v="1800"/>
    <n v="3.0797343215858577"/>
    <s v="Love-r"/>
    <m/>
    <x v="5"/>
    <s v="LAGA Cameroon"/>
    <x v="1"/>
    <n v="584.46600000000001"/>
  </r>
  <r>
    <d v="2024-11-14T00:00:00"/>
    <s v="Local Transport"/>
    <x v="1"/>
    <x v="4"/>
    <n v="3800"/>
    <n v="6.5016613455701444"/>
    <s v="Uni-r"/>
    <m/>
    <x v="12"/>
    <s v="LAGA Cameroon"/>
    <x v="1"/>
    <n v="584.46600000000001"/>
  </r>
  <r>
    <d v="2024-11-14T00:00:00"/>
    <s v="Local Transport"/>
    <x v="1"/>
    <x v="4"/>
    <n v="2000"/>
    <n v="3.4219270239842863"/>
    <s v="Reb-r"/>
    <m/>
    <x v="11"/>
    <s v="LAGA Cameroon"/>
    <x v="1"/>
    <n v="584.46600000000001"/>
  </r>
  <r>
    <d v="2024-11-14T00:00:00"/>
    <s v="Local Transport"/>
    <x v="1"/>
    <x v="1"/>
    <n v="2000"/>
    <n v="3.4219270239842863"/>
    <s v="ste-r"/>
    <m/>
    <x v="6"/>
    <s v="LAGA Cameroon"/>
    <x v="1"/>
    <n v="584.46600000000001"/>
  </r>
  <r>
    <d v="2024-11-14T00:00:00"/>
    <s v="Local Transport"/>
    <x v="1"/>
    <x v="5"/>
    <n v="3100"/>
    <n v="5.3039868871756441"/>
    <s v="i54-r"/>
    <m/>
    <x v="2"/>
    <s v="LAGA Cameroon"/>
    <x v="1"/>
    <n v="584.46600000000001"/>
  </r>
  <r>
    <d v="2024-11-14T00:00:00"/>
    <s v="Local Transport"/>
    <x v="1"/>
    <x v="2"/>
    <n v="3900"/>
    <n v="6.6727576967693585"/>
    <s v="i49-r"/>
    <m/>
    <x v="3"/>
    <s v="LAGA Cameroon"/>
    <x v="1"/>
    <n v="584.46600000000001"/>
  </r>
  <r>
    <d v="2024-11-14T00:00:00"/>
    <s v="Local Transport"/>
    <x v="1"/>
    <x v="2"/>
    <n v="2000"/>
    <n v="3.4219270239842863"/>
    <s v="7-i69-r"/>
    <n v="7"/>
    <x v="8"/>
    <s v="LAGA Cameroon"/>
    <x v="1"/>
    <n v="584.46600000000001"/>
  </r>
  <r>
    <d v="2024-11-14T00:00:00"/>
    <s v="Feeding"/>
    <x v="2"/>
    <x v="2"/>
    <n v="5000"/>
    <n v="8.5548175599607159"/>
    <s v="7-i69-r"/>
    <n v="7"/>
    <x v="8"/>
    <s v="LAGA Cameroon"/>
    <x v="1"/>
    <n v="584.46600000000001"/>
  </r>
  <r>
    <d v="2024-11-14T00:00:00"/>
    <s v="Lodging"/>
    <x v="2"/>
    <x v="2"/>
    <n v="10000"/>
    <n v="17.109635119921432"/>
    <s v="7-i69-5"/>
    <n v="7"/>
    <x v="8"/>
    <s v="LAGA Cameroon"/>
    <x v="1"/>
    <n v="584.46600000000001"/>
  </r>
  <r>
    <d v="2024-11-14T00:00:00"/>
    <s v="Local Transport"/>
    <x v="1"/>
    <x v="1"/>
    <n v="4100"/>
    <n v="7.0149503991677875"/>
    <s v="Fr-r"/>
    <m/>
    <x v="7"/>
    <s v="LAGA Cameroon"/>
    <x v="1"/>
    <n v="584.46600000000001"/>
  </r>
  <r>
    <d v="2024-11-14T00:00:00"/>
    <s v="Local Transport "/>
    <x v="3"/>
    <x v="2"/>
    <n v="1500"/>
    <n v="2.566445267988215"/>
    <s v="6-i46-r"/>
    <n v="7"/>
    <x v="9"/>
    <s v="LAGA Cameroon"/>
    <x v="1"/>
    <n v="584.46600000000001"/>
  </r>
  <r>
    <d v="2024-11-14T00:00:00"/>
    <s v="Feeding"/>
    <x v="2"/>
    <x v="2"/>
    <n v="3000"/>
    <n v="5.1328905359764301"/>
    <s v="6-i46-r"/>
    <n v="7"/>
    <x v="9"/>
    <s v="LAGA Cameroon"/>
    <x v="1"/>
    <n v="584.46600000000001"/>
  </r>
  <r>
    <d v="2024-11-14T00:00:00"/>
    <s v="Lodging"/>
    <x v="2"/>
    <x v="2"/>
    <n v="10000"/>
    <n v="17.109635119921432"/>
    <s v="6-i46-5"/>
    <m/>
    <x v="9"/>
    <s v="LAGA Cameroon"/>
    <x v="1"/>
    <n v="584.46600000000001"/>
  </r>
  <r>
    <d v="2024-11-14T00:00:00"/>
    <s v="Local Transport"/>
    <x v="1"/>
    <x v="2"/>
    <n v="2000"/>
    <n v="3.4219270239842863"/>
    <s v="i53-r"/>
    <m/>
    <x v="10"/>
    <s v="LAGA Cameroon"/>
    <x v="1"/>
    <n v="584.46600000000001"/>
  </r>
  <r>
    <d v="2024-11-14T00:00:00"/>
    <s v="Local Transport"/>
    <x v="1"/>
    <x v="3"/>
    <n v="3000"/>
    <n v="5.1328905359764301"/>
    <s v="ann-r"/>
    <m/>
    <x v="4"/>
    <s v="LAGA Cameroon"/>
    <x v="1"/>
    <n v="584.46600000000001"/>
  </r>
  <r>
    <d v="2024-11-15T00:00:00"/>
    <s v="Phone"/>
    <x v="0"/>
    <x v="0"/>
    <n v="5000"/>
    <n v="8.5548175599607159"/>
    <s v="Phone-171"/>
    <m/>
    <x v="0"/>
    <s v="LAGA Cameroon"/>
    <x v="1"/>
    <n v="584.46600000000001"/>
  </r>
  <r>
    <d v="2024-11-15T00:00:00"/>
    <s v="Phone"/>
    <x v="0"/>
    <x v="0"/>
    <n v="5000"/>
    <n v="8.5548175599607159"/>
    <s v="Phone-172"/>
    <m/>
    <x v="13"/>
    <s v="LAGA Cameroon"/>
    <x v="1"/>
    <n v="584.46600000000001"/>
  </r>
  <r>
    <d v="2024-11-15T00:00:00"/>
    <s v="Phone"/>
    <x v="0"/>
    <x v="1"/>
    <n v="5000"/>
    <n v="8.5548175599607159"/>
    <s v="Phone-173"/>
    <m/>
    <x v="1"/>
    <s v="LAGA Cameroon"/>
    <x v="1"/>
    <n v="584.46600000000001"/>
  </r>
  <r>
    <d v="2024-11-15T00:00:00"/>
    <s v="Phone"/>
    <x v="0"/>
    <x v="2"/>
    <n v="5000"/>
    <n v="8.5548175599607159"/>
    <s v="Phone-174"/>
    <m/>
    <x v="2"/>
    <s v="LAGA Cameroon"/>
    <x v="1"/>
    <n v="584.46600000000001"/>
  </r>
  <r>
    <d v="2024-11-15T00:00:00"/>
    <s v="Phone"/>
    <x v="0"/>
    <x v="2"/>
    <n v="5000"/>
    <n v="8.5548175599607159"/>
    <s v="Phone-175"/>
    <m/>
    <x v="3"/>
    <s v="LAGA Cameroon"/>
    <x v="1"/>
    <n v="584.46600000000001"/>
  </r>
  <r>
    <d v="2024-11-15T00:00:00"/>
    <s v="Phone"/>
    <x v="0"/>
    <x v="3"/>
    <n v="2500"/>
    <n v="4.277408779980358"/>
    <s v="Phone-176"/>
    <m/>
    <x v="4"/>
    <s v="LAGA Cameroon"/>
    <x v="1"/>
    <n v="584.46600000000001"/>
  </r>
  <r>
    <d v="2024-11-15T00:00:00"/>
    <s v="Phone"/>
    <x v="0"/>
    <x v="1"/>
    <n v="2500"/>
    <n v="4.277408779980358"/>
    <s v="Phone-177"/>
    <m/>
    <x v="5"/>
    <s v="LAGA Cameroon"/>
    <x v="1"/>
    <n v="584.46600000000001"/>
  </r>
  <r>
    <d v="2024-11-15T00:00:00"/>
    <s v="Phone"/>
    <x v="0"/>
    <x v="1"/>
    <n v="2500"/>
    <n v="4.277408779980358"/>
    <s v="Phone-178"/>
    <m/>
    <x v="6"/>
    <s v="LAGA Cameroon"/>
    <x v="1"/>
    <n v="584.46600000000001"/>
  </r>
  <r>
    <d v="2024-11-15T00:00:00"/>
    <s v="Phone"/>
    <x v="0"/>
    <x v="1"/>
    <n v="2500"/>
    <n v="4.277408779980358"/>
    <s v="Phone-179"/>
    <m/>
    <x v="7"/>
    <s v="LAGA Cameroon"/>
    <x v="1"/>
    <n v="584.46600000000001"/>
  </r>
  <r>
    <d v="2024-11-15T00:00:00"/>
    <s v="Phone"/>
    <x v="0"/>
    <x v="2"/>
    <n v="2500"/>
    <n v="4.277408779980358"/>
    <s v="Phone-180"/>
    <m/>
    <x v="8"/>
    <s v="LAGA Cameroon"/>
    <x v="1"/>
    <n v="584.46600000000001"/>
  </r>
  <r>
    <d v="2024-11-15T00:00:00"/>
    <s v="Phone"/>
    <x v="0"/>
    <x v="2"/>
    <n v="2500"/>
    <n v="4.277408779980358"/>
    <s v="Phone-181"/>
    <m/>
    <x v="9"/>
    <s v="LAGA Cameroon"/>
    <x v="1"/>
    <n v="584.46600000000001"/>
  </r>
  <r>
    <d v="2024-11-15T00:00:00"/>
    <s v="Phone"/>
    <x v="0"/>
    <x v="2"/>
    <n v="2500"/>
    <n v="4.277408779980358"/>
    <s v="Phone-182"/>
    <m/>
    <x v="10"/>
    <s v="LAGA Cameroon"/>
    <x v="1"/>
    <n v="584.46600000000001"/>
  </r>
  <r>
    <d v="2024-11-15T00:00:00"/>
    <s v="Phone"/>
    <x v="0"/>
    <x v="4"/>
    <n v="2500"/>
    <n v="4.277408779980358"/>
    <s v="Phone-183"/>
    <m/>
    <x v="11"/>
    <s v="LAGA Cameroon"/>
    <x v="1"/>
    <n v="584.46600000000001"/>
  </r>
  <r>
    <d v="2024-11-15T00:00:00"/>
    <s v="Phone"/>
    <x v="0"/>
    <x v="4"/>
    <n v="2500"/>
    <n v="4.277408779980358"/>
    <s v="Phone-184"/>
    <m/>
    <x v="12"/>
    <s v="LAGA Cameroon"/>
    <x v="1"/>
    <n v="584.46600000000001"/>
  </r>
  <r>
    <d v="2024-11-15T00:00:00"/>
    <s v="Local Transport"/>
    <x v="1"/>
    <x v="0"/>
    <n v="2700"/>
    <n v="4.619601482378787"/>
    <s v="arrey-r"/>
    <m/>
    <x v="0"/>
    <s v="LAGA Cameroon"/>
    <x v="1"/>
    <n v="584.46600000000001"/>
  </r>
  <r>
    <d v="2024-11-15T00:00:00"/>
    <s v="Local Transport "/>
    <x v="1"/>
    <x v="0"/>
    <n v="1900"/>
    <n v="3.2508306727850722"/>
    <s v="eri-r"/>
    <m/>
    <x v="13"/>
    <s v="LAGA Cameroon"/>
    <x v="1"/>
    <n v="584.46600000000001"/>
  </r>
  <r>
    <d v="2024-11-15T00:00:00"/>
    <s v="Local Transport"/>
    <x v="1"/>
    <x v="5"/>
    <n v="4000"/>
    <n v="6.8438540479685726"/>
    <s v="aim-r"/>
    <m/>
    <x v="1"/>
    <s v="LAGA Cameroon"/>
    <x v="1"/>
    <n v="584.46600000000001"/>
  </r>
  <r>
    <d v="2024-11-15T00:00:00"/>
    <s v="Feeding"/>
    <x v="2"/>
    <x v="5"/>
    <n v="3000"/>
    <n v="5.1328905359764301"/>
    <s v="aim-r"/>
    <m/>
    <x v="1"/>
    <s v="LAGA Cameroon"/>
    <x v="1"/>
    <n v="584.46600000000001"/>
  </r>
  <r>
    <d v="2024-11-15T00:00:00"/>
    <s v="X 1 MINFOF"/>
    <x v="11"/>
    <x v="5"/>
    <n v="25000"/>
    <n v="42.774087799803581"/>
    <s v="aim-11"/>
    <m/>
    <x v="1"/>
    <s v="LAGA Cameroon"/>
    <x v="1"/>
    <n v="584.46600000000001"/>
  </r>
  <r>
    <d v="2024-11-15T00:00:00"/>
    <s v="X 1 MINFOF"/>
    <x v="11"/>
    <x v="5"/>
    <n v="25000"/>
    <n v="42.774087799803581"/>
    <s v="aim-12"/>
    <m/>
    <x v="1"/>
    <s v="LAGA Cameroon"/>
    <x v="1"/>
    <n v="584.46600000000001"/>
  </r>
  <r>
    <d v="2024-11-15T00:00:00"/>
    <s v="X 1 Police"/>
    <x v="11"/>
    <x v="5"/>
    <n v="25000"/>
    <n v="42.774087799803581"/>
    <s v="aim-13"/>
    <m/>
    <x v="1"/>
    <s v="LAGA Cameroon"/>
    <x v="1"/>
    <n v="584.46600000000001"/>
  </r>
  <r>
    <d v="2024-11-15T00:00:00"/>
    <s v="X 1 Police"/>
    <x v="11"/>
    <x v="5"/>
    <n v="25000"/>
    <n v="42.669179027927832"/>
    <s v="aim-14"/>
    <m/>
    <x v="1"/>
    <s v="LAGA Cameroon"/>
    <x v="0"/>
    <n v="585.90300000000002"/>
  </r>
  <r>
    <d v="2024-11-15T00:00:00"/>
    <s v="X 1 Police"/>
    <x v="11"/>
    <x v="5"/>
    <n v="25000"/>
    <n v="42.669179027927832"/>
    <s v="aim-15"/>
    <m/>
    <x v="1"/>
    <s v="LAGA Cameroon"/>
    <x v="0"/>
    <n v="585.90300000000002"/>
  </r>
  <r>
    <d v="2024-11-15T00:00:00"/>
    <s v="X 1 Police"/>
    <x v="11"/>
    <x v="5"/>
    <n v="25000"/>
    <n v="42.669179027927832"/>
    <s v="aim-16"/>
    <m/>
    <x v="1"/>
    <s v="LAGA Cameroon"/>
    <x v="0"/>
    <n v="585.90300000000002"/>
  </r>
  <r>
    <d v="2024-11-15T00:00:00"/>
    <s v="X 1 Police"/>
    <x v="11"/>
    <x v="5"/>
    <n v="25000"/>
    <n v="42.669179027927832"/>
    <s v="aim-17"/>
    <m/>
    <x v="1"/>
    <s v="LAGA Cameroon"/>
    <x v="0"/>
    <n v="585.90300000000002"/>
  </r>
  <r>
    <d v="2024-11-15T00:00:00"/>
    <s v="X 1 Police"/>
    <x v="11"/>
    <x v="5"/>
    <n v="25000"/>
    <n v="42.669179027927832"/>
    <s v="aim-18"/>
    <m/>
    <x v="1"/>
    <s v="LAGA Cameroon"/>
    <x v="0"/>
    <n v="585.90300000000002"/>
  </r>
  <r>
    <d v="2024-11-15T00:00:00"/>
    <s v="X 1 Police"/>
    <x v="11"/>
    <x v="5"/>
    <n v="25000"/>
    <n v="42.669179027927832"/>
    <s v="aim-19"/>
    <m/>
    <x v="1"/>
    <s v="LAGA Cameroon"/>
    <x v="0"/>
    <n v="585.90300000000002"/>
  </r>
  <r>
    <d v="2024-11-15T00:00:00"/>
    <s v="X 1 Police"/>
    <x v="11"/>
    <x v="5"/>
    <n v="25000"/>
    <n v="42.669179027927832"/>
    <s v="aim-20"/>
    <m/>
    <x v="1"/>
    <s v="LAGA Cameroon"/>
    <x v="0"/>
    <n v="585.90300000000002"/>
  </r>
  <r>
    <d v="2024-11-15T00:00:00"/>
    <s v="X 28 Printing"/>
    <x v="4"/>
    <x v="1"/>
    <n v="2800"/>
    <n v="4.7906978335780011"/>
    <s v="aim-21"/>
    <m/>
    <x v="1"/>
    <s v="LAGA Cameroon"/>
    <x v="1"/>
    <n v="584.46600000000001"/>
  </r>
  <r>
    <d v="2024-11-15T00:00:00"/>
    <s v="X 168 Photocopies"/>
    <x v="4"/>
    <x v="1"/>
    <n v="4200"/>
    <n v="7.1860467503670016"/>
    <s v="aim-21"/>
    <m/>
    <x v="1"/>
    <s v="LAGA Cameroon"/>
    <x v="1"/>
    <n v="584.46600000000001"/>
  </r>
  <r>
    <d v="2024-11-15T00:00:00"/>
    <s v="X 4 Photos"/>
    <x v="4"/>
    <x v="1"/>
    <n v="2000"/>
    <n v="3.4219270239842863"/>
    <s v="aim-21"/>
    <m/>
    <x v="1"/>
    <s v="LAGA Cameroon"/>
    <x v="1"/>
    <n v="584.46600000000001"/>
  </r>
  <r>
    <d v="2024-11-15T00:00:00"/>
    <s v="Local Transport"/>
    <x v="1"/>
    <x v="1"/>
    <n v="1700"/>
    <n v="2.9086379703866436"/>
    <s v="Love-r"/>
    <m/>
    <x v="5"/>
    <s v="LAGA Cameroon"/>
    <x v="1"/>
    <n v="584.46600000000001"/>
  </r>
  <r>
    <d v="2024-11-15T00:00:00"/>
    <s v="Local Transport"/>
    <x v="1"/>
    <x v="4"/>
    <n v="2000"/>
    <n v="3.4219270239842863"/>
    <s v="Reb-r"/>
    <m/>
    <x v="11"/>
    <s v="LAGA Cameroon"/>
    <x v="1"/>
    <n v="584.46600000000001"/>
  </r>
  <r>
    <d v="2024-11-15T00:00:00"/>
    <s v="MTN Mobile Money"/>
    <x v="7"/>
    <x v="4"/>
    <n v="1100"/>
    <n v="1.8820598631913577"/>
    <s v="Reb-r"/>
    <m/>
    <x v="11"/>
    <s v="LAGA Cameroon"/>
    <x v="1"/>
    <n v="584.46600000000001"/>
  </r>
  <r>
    <d v="2024-11-15T00:00:00"/>
    <s v="2 packet of sugar"/>
    <x v="4"/>
    <x v="4"/>
    <n v="2000"/>
    <n v="3.4219270239842863"/>
    <s v="Reb-1"/>
    <m/>
    <x v="11"/>
    <s v="LAGA Cameroon"/>
    <x v="1"/>
    <n v="584.46600000000001"/>
  </r>
  <r>
    <d v="2024-11-15T00:00:00"/>
    <s v="Local Transport"/>
    <x v="1"/>
    <x v="1"/>
    <n v="2000"/>
    <n v="3.4219270239842863"/>
    <s v="ste-r"/>
    <m/>
    <x v="6"/>
    <s v="LAGA Cameroon"/>
    <x v="1"/>
    <n v="584.46600000000001"/>
  </r>
  <r>
    <d v="2024-11-15T00:00:00"/>
    <s v="Yaounde-sangmelima"/>
    <x v="1"/>
    <x v="2"/>
    <n v="2500"/>
    <n v="4.277408779980358"/>
    <s v="9-i49-5"/>
    <m/>
    <x v="3"/>
    <s v="LAGA Cameroon"/>
    <x v="1"/>
    <n v="584.46600000000001"/>
  </r>
  <r>
    <d v="2024-11-15T00:00:00"/>
    <s v="Local Transport"/>
    <x v="1"/>
    <x v="2"/>
    <n v="2000"/>
    <n v="3.4219270239842863"/>
    <s v="9-i49-r"/>
    <m/>
    <x v="3"/>
    <s v="LAGA Cameroon"/>
    <x v="1"/>
    <n v="584.46600000000001"/>
  </r>
  <r>
    <d v="2024-11-15T00:00:00"/>
    <s v="Feeding"/>
    <x v="2"/>
    <x v="2"/>
    <n v="5000"/>
    <n v="8.5548175599607159"/>
    <s v="9-i49-r"/>
    <m/>
    <x v="3"/>
    <s v="LAGA Cameroon"/>
    <x v="1"/>
    <n v="584.46600000000001"/>
  </r>
  <r>
    <d v="2024-11-15T00:00:00"/>
    <s v="Lodging"/>
    <x v="2"/>
    <x v="2"/>
    <n v="10000"/>
    <n v="17.109635119921432"/>
    <s v="9-i49-6"/>
    <m/>
    <x v="3"/>
    <s v="LAGA Cameroon"/>
    <x v="1"/>
    <n v="584.46600000000001"/>
  </r>
  <r>
    <d v="2024-11-15T00:00:00"/>
    <s v="eseka-Yaounde"/>
    <x v="1"/>
    <x v="2"/>
    <n v="2500"/>
    <n v="4.277408779980358"/>
    <s v="7-i69-6"/>
    <n v="7"/>
    <x v="8"/>
    <s v="LAGA Cameroon"/>
    <x v="1"/>
    <n v="584.46600000000001"/>
  </r>
  <r>
    <d v="2024-11-15T00:00:00"/>
    <s v="Local Transport"/>
    <x v="1"/>
    <x v="2"/>
    <n v="2000"/>
    <n v="3.4219270239842863"/>
    <s v="7-i69-r"/>
    <n v="7"/>
    <x v="8"/>
    <s v="LAGA Cameroon"/>
    <x v="1"/>
    <n v="584.46600000000001"/>
  </r>
  <r>
    <d v="2024-11-15T00:00:00"/>
    <s v="Feeding"/>
    <x v="2"/>
    <x v="2"/>
    <n v="5000"/>
    <n v="8.5548175599607159"/>
    <s v="7-i69-r"/>
    <n v="7"/>
    <x v="8"/>
    <s v="LAGA Cameroon"/>
    <x v="1"/>
    <n v="584.46600000000001"/>
  </r>
  <r>
    <d v="2024-11-15T00:00:00"/>
    <s v="Local Transport"/>
    <x v="1"/>
    <x v="1"/>
    <n v="2900"/>
    <n v="4.9617941847772151"/>
    <s v="Fr-r"/>
    <m/>
    <x v="7"/>
    <s v="LAGA Cameroon"/>
    <x v="1"/>
    <n v="584.46600000000001"/>
  </r>
  <r>
    <d v="2024-11-15T00:00:00"/>
    <s v="Local Transport "/>
    <x v="3"/>
    <x v="2"/>
    <n v="1500"/>
    <n v="2.566445267988215"/>
    <s v="6-i46-r"/>
    <m/>
    <x v="9"/>
    <s v="LAGA Cameroon"/>
    <x v="1"/>
    <n v="584.46600000000001"/>
  </r>
  <r>
    <d v="2024-11-15T00:00:00"/>
    <s v="Feeding"/>
    <x v="2"/>
    <x v="2"/>
    <n v="3000"/>
    <n v="5.1328905359764301"/>
    <s v="6-i46-r"/>
    <n v="11"/>
    <x v="9"/>
    <s v="LAGA Cameroon"/>
    <x v="1"/>
    <n v="584.46600000000001"/>
  </r>
  <r>
    <d v="2024-11-15T00:00:00"/>
    <s v="Ebolowa - Yaounde"/>
    <x v="3"/>
    <x v="2"/>
    <n v="2500"/>
    <n v="4.277408779980358"/>
    <s v="6-i46-6"/>
    <n v="11"/>
    <x v="9"/>
    <s v="LAGA Cameroon"/>
    <x v="1"/>
    <n v="584.46600000000001"/>
  </r>
  <r>
    <d v="2024-11-15T00:00:00"/>
    <s v="Local Transport"/>
    <x v="1"/>
    <x v="2"/>
    <n v="2000"/>
    <n v="3.4219270239842863"/>
    <s v="i53-r"/>
    <m/>
    <x v="10"/>
    <s v="LAGA Cameroon"/>
    <x v="1"/>
    <n v="584.46600000000001"/>
  </r>
  <r>
    <d v="2024-11-15T00:00:00"/>
    <s v="Newspaper"/>
    <x v="4"/>
    <x v="3"/>
    <n v="5200"/>
    <n v="8.8970102623591441"/>
    <s v="ann-3"/>
    <m/>
    <x v="4"/>
    <s v="LAGA Cameroon"/>
    <x v="1"/>
    <n v="584.46600000000001"/>
  </r>
  <r>
    <d v="2024-11-15T00:00:00"/>
    <s v="Local Transport"/>
    <x v="1"/>
    <x v="3"/>
    <n v="3000"/>
    <n v="5.1328905359764301"/>
    <s v="ann-r"/>
    <m/>
    <x v="4"/>
    <s v="LAGA Cameroon"/>
    <x v="1"/>
    <n v="584.46600000000001"/>
  </r>
  <r>
    <d v="2024-11-16T00:00:00"/>
    <s v="Phone"/>
    <x v="0"/>
    <x v="0"/>
    <n v="5000"/>
    <n v="8.5548175599607159"/>
    <s v="Phone-185"/>
    <m/>
    <x v="0"/>
    <s v="LAGA Cameroon"/>
    <x v="1"/>
    <n v="584.46600000000001"/>
  </r>
  <r>
    <d v="2024-11-16T00:00:00"/>
    <s v="Phone"/>
    <x v="0"/>
    <x v="0"/>
    <n v="5000"/>
    <n v="8.5548175599607159"/>
    <s v="Phone-186"/>
    <m/>
    <x v="13"/>
    <s v="LAGA Cameroon"/>
    <x v="1"/>
    <n v="584.46600000000001"/>
  </r>
  <r>
    <d v="2024-11-16T00:00:00"/>
    <s v="Phone"/>
    <x v="0"/>
    <x v="1"/>
    <n v="2500"/>
    <n v="4.277408779980358"/>
    <s v="Phone-187"/>
    <m/>
    <x v="1"/>
    <s v="LAGA Cameroon"/>
    <x v="1"/>
    <n v="584.46600000000001"/>
  </r>
  <r>
    <d v="2024-11-16T00:00:00"/>
    <s v="Phone"/>
    <x v="0"/>
    <x v="2"/>
    <n v="2500"/>
    <n v="4.277408779980358"/>
    <s v="Phone-188"/>
    <m/>
    <x v="2"/>
    <s v="LAGA Cameroon"/>
    <x v="1"/>
    <n v="584.46600000000001"/>
  </r>
  <r>
    <d v="2024-11-16T00:00:00"/>
    <s v="Phone"/>
    <x v="0"/>
    <x v="2"/>
    <n v="2500"/>
    <n v="4.277408779980358"/>
    <s v="Phone-189"/>
    <m/>
    <x v="3"/>
    <s v="LAGA Cameroon"/>
    <x v="1"/>
    <n v="584.46600000000001"/>
  </r>
  <r>
    <d v="2024-11-16T00:00:00"/>
    <s v="Phone"/>
    <x v="0"/>
    <x v="3"/>
    <n v="2500"/>
    <n v="4.277408779980358"/>
    <s v="Phone-190"/>
    <m/>
    <x v="4"/>
    <s v="LAGA Cameroon"/>
    <x v="1"/>
    <n v="584.46600000000001"/>
  </r>
  <r>
    <d v="2024-11-16T00:00:00"/>
    <s v="Phone"/>
    <x v="0"/>
    <x v="1"/>
    <n v="2500"/>
    <n v="4.277408779980358"/>
    <s v="Phone-191"/>
    <m/>
    <x v="5"/>
    <s v="LAGA Cameroon"/>
    <x v="1"/>
    <n v="584.46600000000001"/>
  </r>
  <r>
    <d v="2024-11-16T00:00:00"/>
    <s v="Phone"/>
    <x v="0"/>
    <x v="1"/>
    <n v="2500"/>
    <n v="4.277408779980358"/>
    <s v="Phone-192"/>
    <m/>
    <x v="6"/>
    <s v="LAGA Cameroon"/>
    <x v="1"/>
    <n v="584.46600000000001"/>
  </r>
  <r>
    <d v="2024-11-16T00:00:00"/>
    <s v="Phone"/>
    <x v="0"/>
    <x v="1"/>
    <n v="2500"/>
    <n v="4.277408779980358"/>
    <s v="Phone-193"/>
    <m/>
    <x v="7"/>
    <s v="LAGA Cameroon"/>
    <x v="1"/>
    <n v="584.46600000000001"/>
  </r>
  <r>
    <d v="2024-11-16T00:00:00"/>
    <s v="Phone"/>
    <x v="0"/>
    <x v="2"/>
    <n v="2500"/>
    <n v="4.277408779980358"/>
    <s v="Phone-194"/>
    <m/>
    <x v="8"/>
    <s v="LAGA Cameroon"/>
    <x v="1"/>
    <n v="584.46600000000001"/>
  </r>
  <r>
    <d v="2024-11-16T00:00:00"/>
    <s v="Phone"/>
    <x v="0"/>
    <x v="2"/>
    <n v="2500"/>
    <n v="4.277408779980358"/>
    <s v="Phone-195"/>
    <m/>
    <x v="9"/>
    <s v="LAGA Cameroon"/>
    <x v="1"/>
    <n v="584.46600000000001"/>
  </r>
  <r>
    <d v="2024-11-16T00:00:00"/>
    <s v="Phone"/>
    <x v="0"/>
    <x v="2"/>
    <n v="2500"/>
    <n v="4.277408779980358"/>
    <s v="Phone-196"/>
    <m/>
    <x v="10"/>
    <s v="LAGA Cameroon"/>
    <x v="1"/>
    <n v="584.46600000000001"/>
  </r>
  <r>
    <d v="2024-11-16T00:00:00"/>
    <s v="Phone"/>
    <x v="0"/>
    <x v="4"/>
    <n v="2500"/>
    <n v="4.277408779980358"/>
    <s v="Phone-197"/>
    <m/>
    <x v="11"/>
    <s v="LAGA Cameroon"/>
    <x v="1"/>
    <n v="584.46600000000001"/>
  </r>
  <r>
    <d v="2024-11-16T00:00:00"/>
    <s v="Phone"/>
    <x v="0"/>
    <x v="4"/>
    <n v="2500"/>
    <n v="4.277408779980358"/>
    <s v="Phone-198"/>
    <m/>
    <x v="12"/>
    <s v="LAGA Cameroon"/>
    <x v="1"/>
    <n v="584.46600000000001"/>
  </r>
  <r>
    <d v="2024-11-16T00:00:00"/>
    <s v="Local Transport"/>
    <x v="1"/>
    <x v="0"/>
    <n v="2700"/>
    <n v="4.619601482378787"/>
    <s v="arrey-r"/>
    <m/>
    <x v="0"/>
    <s v="LAGA Cameroon"/>
    <x v="1"/>
    <n v="584.46600000000001"/>
  </r>
  <r>
    <d v="2024-11-16T00:00:00"/>
    <s v="Local Transport"/>
    <x v="1"/>
    <x v="0"/>
    <n v="1900"/>
    <n v="3.2508306727850722"/>
    <s v="eri-r"/>
    <m/>
    <x v="13"/>
    <s v="LAGA Cameroon"/>
    <x v="1"/>
    <n v="584.46600000000001"/>
  </r>
  <r>
    <d v="2024-11-16T00:00:00"/>
    <s v="Local Transport"/>
    <x v="1"/>
    <x v="1"/>
    <n v="2000"/>
    <n v="3.4219270239842863"/>
    <s v="aim-r"/>
    <m/>
    <x v="1"/>
    <s v="LAGA Cameroon"/>
    <x v="1"/>
    <n v="584.46600000000001"/>
  </r>
  <r>
    <d v="2024-11-16T00:00:00"/>
    <s v="Yaounde Operation Bonus"/>
    <x v="11"/>
    <x v="5"/>
    <n v="50000"/>
    <n v="85.548175599607163"/>
    <s v="aim-r"/>
    <m/>
    <x v="1"/>
    <s v="LAGA Cameroon"/>
    <x v="1"/>
    <n v="584.46600000000001"/>
  </r>
  <r>
    <d v="2024-11-16T00:00:00"/>
    <s v="Local Transport"/>
    <x v="1"/>
    <x v="1"/>
    <n v="2000"/>
    <n v="3.4219270239842863"/>
    <s v="Love-r"/>
    <m/>
    <x v="5"/>
    <s v="LAGA Cameroon"/>
    <x v="1"/>
    <n v="584.46600000000001"/>
  </r>
  <r>
    <d v="2024-11-16T00:00:00"/>
    <s v="Yaounde Operations Bonus "/>
    <x v="11"/>
    <x v="5"/>
    <n v="50000"/>
    <n v="85.338358055855664"/>
    <s v="i54-r"/>
    <m/>
    <x v="5"/>
    <s v="LAGA Cameroon"/>
    <x v="0"/>
    <n v="585.90300000000002"/>
  </r>
  <r>
    <d v="2024-11-16T00:00:00"/>
    <s v="Local Transport"/>
    <x v="1"/>
    <x v="4"/>
    <n v="2000"/>
    <n v="3.4219270239842863"/>
    <s v="Reb-r"/>
    <m/>
    <x v="11"/>
    <s v="LAGA Cameroon"/>
    <x v="1"/>
    <n v="584.46600000000001"/>
  </r>
  <r>
    <d v="2024-11-16T00:00:00"/>
    <s v="Local Transport"/>
    <x v="1"/>
    <x v="1"/>
    <n v="2000"/>
    <n v="3.4219270239842863"/>
    <s v="ste-r"/>
    <m/>
    <x v="6"/>
    <s v="LAGA Cameroon"/>
    <x v="1"/>
    <n v="584.46600000000001"/>
  </r>
  <r>
    <d v="2024-11-16T00:00:00"/>
    <s v="Yaoundé Operations Bonus"/>
    <x v="11"/>
    <x v="5"/>
    <n v="50000"/>
    <n v="85.338358055855664"/>
    <s v="ste-r"/>
    <m/>
    <x v="6"/>
    <s v="LAGA Cameroon"/>
    <x v="0"/>
    <n v="585.90300000000002"/>
  </r>
  <r>
    <d v="2024-11-16T00:00:00"/>
    <s v="Sangmelima-mvanbison"/>
    <x v="1"/>
    <x v="2"/>
    <n v="4000"/>
    <n v="6.8438540479685726"/>
    <s v="9-i49-r"/>
    <m/>
    <x v="3"/>
    <s v="LAGA Cameroon"/>
    <x v="1"/>
    <n v="584.46600000000001"/>
  </r>
  <r>
    <d v="2024-11-16T00:00:00"/>
    <s v="Mvanbisson-sangmelima"/>
    <x v="1"/>
    <x v="2"/>
    <n v="4000"/>
    <n v="6.8438540479685726"/>
    <s v="9-i49-r"/>
    <m/>
    <x v="3"/>
    <s v="LAGA Cameroon"/>
    <x v="1"/>
    <n v="584.46600000000001"/>
  </r>
  <r>
    <d v="2024-11-16T00:00:00"/>
    <s v="Local Transport"/>
    <x v="1"/>
    <x v="2"/>
    <n v="2000"/>
    <n v="3.4219270239842863"/>
    <s v="9-i49-r"/>
    <m/>
    <x v="3"/>
    <s v="LAGA Cameroon"/>
    <x v="1"/>
    <n v="584.46600000000001"/>
  </r>
  <r>
    <d v="2024-11-16T00:00:00"/>
    <s v="Feeding"/>
    <x v="2"/>
    <x v="2"/>
    <n v="5000"/>
    <n v="8.5548175599607159"/>
    <s v="9-i49-r"/>
    <m/>
    <x v="3"/>
    <s v="LAGA Cameroon"/>
    <x v="1"/>
    <n v="584.46600000000001"/>
  </r>
  <r>
    <d v="2024-11-16T00:00:00"/>
    <s v="Lodging"/>
    <x v="2"/>
    <x v="2"/>
    <n v="10000"/>
    <n v="17.109635119921432"/>
    <s v="9-i49-6"/>
    <m/>
    <x v="3"/>
    <s v="LAGA Cameroon"/>
    <x v="1"/>
    <n v="584.46600000000001"/>
  </r>
  <r>
    <d v="2024-11-16T00:00:00"/>
    <s v="Yaounde Operationss Bonus"/>
    <x v="11"/>
    <x v="5"/>
    <n v="80000"/>
    <n v="136.54137288936906"/>
    <s v="9-i49-r"/>
    <m/>
    <x v="3"/>
    <s v="LAGA Cameroon"/>
    <x v="0"/>
    <n v="585.90300000000002"/>
  </r>
  <r>
    <d v="2024-11-16T00:00:00"/>
    <s v="Drinks with informant"/>
    <x v="5"/>
    <x v="2"/>
    <n v="4800"/>
    <n v="8.2126248575622878"/>
    <s v="9-i49-r"/>
    <m/>
    <x v="3"/>
    <s v="LAGA Cameroon"/>
    <x v="1"/>
    <n v="584.46600000000001"/>
  </r>
  <r>
    <d v="2024-11-16T00:00:00"/>
    <s v="Local Transport"/>
    <x v="1"/>
    <x v="2"/>
    <n v="2800"/>
    <n v="4.7906978335780011"/>
    <s v="i69-r"/>
    <m/>
    <x v="8"/>
    <s v="LAGA Cameroon"/>
    <x v="1"/>
    <n v="584.46600000000001"/>
  </r>
  <r>
    <d v="2024-11-16T00:00:00"/>
    <s v="Local Transport"/>
    <x v="1"/>
    <x v="1"/>
    <n v="2000"/>
    <n v="3.4219270239842863"/>
    <s v="Fr-r"/>
    <m/>
    <x v="7"/>
    <s v="LAGA Cameroon"/>
    <x v="1"/>
    <n v="584.46600000000001"/>
  </r>
  <r>
    <d v="2024-11-16T00:00:00"/>
    <s v="Local Transport "/>
    <x v="3"/>
    <x v="2"/>
    <n v="1800"/>
    <n v="3.0797343215858577"/>
    <s v="i46-r"/>
    <n v="11"/>
    <x v="9"/>
    <s v="LAGA Cameroon"/>
    <x v="1"/>
    <n v="584.46600000000001"/>
  </r>
  <r>
    <d v="2024-11-16T00:00:00"/>
    <s v="Local Transport"/>
    <x v="1"/>
    <x v="2"/>
    <n v="4000"/>
    <n v="6.8438540479685726"/>
    <s v="i53-r"/>
    <m/>
    <x v="10"/>
    <s v="LAGA Cameroon"/>
    <x v="1"/>
    <n v="584.46600000000001"/>
  </r>
  <r>
    <d v="2024-11-16T00:00:00"/>
    <s v="Local Transport"/>
    <x v="1"/>
    <x v="3"/>
    <n v="3000"/>
    <n v="5.1328905359764301"/>
    <s v="ann-r"/>
    <m/>
    <x v="4"/>
    <s v="LAGA Cameroon"/>
    <x v="1"/>
    <n v="584.46600000000001"/>
  </r>
  <r>
    <d v="2024-11-17T00:00:00"/>
    <s v="Phone"/>
    <x v="0"/>
    <x v="2"/>
    <n v="2500"/>
    <n v="4.277408779980358"/>
    <s v="Phone-199"/>
    <m/>
    <x v="3"/>
    <s v="LAGA Cameroon"/>
    <x v="1"/>
    <n v="584.46600000000001"/>
  </r>
  <r>
    <d v="2024-11-17T00:00:00"/>
    <s v="Phone"/>
    <x v="0"/>
    <x v="2"/>
    <n v="2500"/>
    <n v="4.277408779980358"/>
    <s v="Phone-200"/>
    <m/>
    <x v="9"/>
    <s v="LAGA Cameroon"/>
    <x v="1"/>
    <n v="584.46600000000001"/>
  </r>
  <r>
    <d v="2024-11-17T00:00:00"/>
    <s v="Phone"/>
    <x v="0"/>
    <x v="2"/>
    <n v="2500"/>
    <n v="4.277408779980358"/>
    <s v="Phone-201"/>
    <m/>
    <x v="10"/>
    <s v="LAGA Cameroon"/>
    <x v="1"/>
    <n v="584.46600000000001"/>
  </r>
  <r>
    <d v="2024-11-17T00:00:00"/>
    <s v="Phone"/>
    <x v="0"/>
    <x v="4"/>
    <n v="2500"/>
    <n v="4.277408779980358"/>
    <s v="Phone-202"/>
    <m/>
    <x v="12"/>
    <s v="LAGA Cameroon"/>
    <x v="1"/>
    <n v="584.46600000000001"/>
  </r>
  <r>
    <d v="2024-11-17T00:00:00"/>
    <s v="Sangmelima-Yaounde"/>
    <x v="1"/>
    <x v="2"/>
    <n v="2500"/>
    <n v="4.277408779980358"/>
    <s v="9-i49-7"/>
    <m/>
    <x v="3"/>
    <s v="LAGA Cameroon"/>
    <x v="1"/>
    <n v="584.46600000000001"/>
  </r>
  <r>
    <d v="2024-11-17T00:00:00"/>
    <s v="Local Transport"/>
    <x v="1"/>
    <x v="2"/>
    <n v="2000"/>
    <n v="3.4219270239842863"/>
    <s v="9-i49-r"/>
    <m/>
    <x v="3"/>
    <s v="LAGA Cameroon"/>
    <x v="1"/>
    <n v="584.46600000000001"/>
  </r>
  <r>
    <d v="2024-11-17T00:00:00"/>
    <s v="Feeding"/>
    <x v="2"/>
    <x v="2"/>
    <n v="5000"/>
    <n v="8.5548175599607159"/>
    <s v="9-i49-r"/>
    <m/>
    <x v="3"/>
    <s v="LAGA Cameroon"/>
    <x v="1"/>
    <n v="584.46600000000001"/>
  </r>
  <r>
    <d v="2024-11-18T00:00:00"/>
    <s v="Phone"/>
    <x v="0"/>
    <x v="0"/>
    <n v="5000"/>
    <n v="8.5548175599607159"/>
    <s v="Phone-203"/>
    <m/>
    <x v="0"/>
    <s v="LAGA Cameroon"/>
    <x v="1"/>
    <n v="584.46600000000001"/>
  </r>
  <r>
    <d v="2024-11-18T00:00:00"/>
    <s v="Phone"/>
    <x v="0"/>
    <x v="0"/>
    <n v="5000"/>
    <n v="8.5548175599607159"/>
    <s v="Phone-204"/>
    <m/>
    <x v="13"/>
    <s v="LAGA Cameroon"/>
    <x v="1"/>
    <n v="584.46600000000001"/>
  </r>
  <r>
    <d v="2024-11-18T00:00:00"/>
    <s v="Phone"/>
    <x v="0"/>
    <x v="1"/>
    <n v="5000"/>
    <n v="8.5548175599607159"/>
    <s v="Phone-205"/>
    <m/>
    <x v="1"/>
    <s v="LAGA Cameroon"/>
    <x v="1"/>
    <n v="584.46600000000001"/>
  </r>
  <r>
    <d v="2024-11-18T00:00:00"/>
    <s v="Phone"/>
    <x v="0"/>
    <x v="2"/>
    <n v="5000"/>
    <n v="8.5548175599607159"/>
    <s v="Phone-206"/>
    <m/>
    <x v="2"/>
    <s v="LAGA Cameroon"/>
    <x v="1"/>
    <n v="584.46600000000001"/>
  </r>
  <r>
    <d v="2024-11-18T00:00:00"/>
    <s v="Phone"/>
    <x v="0"/>
    <x v="2"/>
    <n v="5000"/>
    <n v="8.5548175599607159"/>
    <s v="Phone-207"/>
    <m/>
    <x v="3"/>
    <s v="LAGA Cameroon"/>
    <x v="1"/>
    <n v="584.46600000000001"/>
  </r>
  <r>
    <d v="2024-11-18T00:00:00"/>
    <s v="Phone"/>
    <x v="0"/>
    <x v="3"/>
    <n v="2500"/>
    <n v="4.277408779980358"/>
    <s v="Phone-208"/>
    <m/>
    <x v="4"/>
    <s v="LAGA Cameroon"/>
    <x v="1"/>
    <n v="584.46600000000001"/>
  </r>
  <r>
    <d v="2024-11-18T00:00:00"/>
    <s v="Phone"/>
    <x v="0"/>
    <x v="1"/>
    <n v="2500"/>
    <n v="4.277408779980358"/>
    <s v="Phone-209"/>
    <m/>
    <x v="5"/>
    <s v="LAGA Cameroon"/>
    <x v="1"/>
    <n v="584.46600000000001"/>
  </r>
  <r>
    <d v="2024-11-18T00:00:00"/>
    <s v="Phone"/>
    <x v="0"/>
    <x v="1"/>
    <n v="2500"/>
    <n v="4.277408779980358"/>
    <s v="Phone-210"/>
    <m/>
    <x v="6"/>
    <s v="LAGA Cameroon"/>
    <x v="1"/>
    <n v="584.46600000000001"/>
  </r>
  <r>
    <d v="2024-11-18T00:00:00"/>
    <s v="Phone"/>
    <x v="0"/>
    <x v="1"/>
    <n v="2500"/>
    <n v="4.277408779980358"/>
    <s v="Phone-211"/>
    <m/>
    <x v="7"/>
    <s v="LAGA Cameroon"/>
    <x v="1"/>
    <n v="584.46600000000001"/>
  </r>
  <r>
    <d v="2024-11-18T00:00:00"/>
    <s v="Phone"/>
    <x v="0"/>
    <x v="2"/>
    <n v="2500"/>
    <n v="4.277408779980358"/>
    <s v="Phone-212"/>
    <m/>
    <x v="8"/>
    <s v="LAGA Cameroon"/>
    <x v="1"/>
    <n v="584.46600000000001"/>
  </r>
  <r>
    <d v="2024-11-18T00:00:00"/>
    <s v="Phone"/>
    <x v="0"/>
    <x v="2"/>
    <n v="2500"/>
    <n v="4.277408779980358"/>
    <s v="Phone-213"/>
    <m/>
    <x v="9"/>
    <s v="LAGA Cameroon"/>
    <x v="1"/>
    <n v="584.46600000000001"/>
  </r>
  <r>
    <d v="2024-11-18T00:00:00"/>
    <s v="Phone"/>
    <x v="0"/>
    <x v="2"/>
    <n v="2500"/>
    <n v="4.277408779980358"/>
    <s v="Phone-214"/>
    <m/>
    <x v="10"/>
    <s v="LAGA Cameroon"/>
    <x v="1"/>
    <n v="584.46600000000001"/>
  </r>
  <r>
    <d v="2024-11-18T00:00:00"/>
    <s v="Phone"/>
    <x v="0"/>
    <x v="4"/>
    <n v="2500"/>
    <n v="4.277408779980358"/>
    <s v="Phone-215"/>
    <m/>
    <x v="11"/>
    <s v="LAGA Cameroon"/>
    <x v="1"/>
    <n v="584.46600000000001"/>
  </r>
  <r>
    <d v="2024-11-18T00:00:00"/>
    <s v="Phone"/>
    <x v="0"/>
    <x v="4"/>
    <n v="2500"/>
    <n v="4.277408779980358"/>
    <s v="Phone-216"/>
    <m/>
    <x v="12"/>
    <s v="LAGA Cameroon"/>
    <x v="1"/>
    <n v="584.46600000000001"/>
  </r>
  <r>
    <d v="2024-11-18T00:00:00"/>
    <s v="Local Transport"/>
    <x v="1"/>
    <x v="0"/>
    <n v="2700"/>
    <n v="4.619601482378787"/>
    <s v="arrey-r"/>
    <m/>
    <x v="0"/>
    <s v="LAGA Cameroon"/>
    <x v="1"/>
    <n v="584.46600000000001"/>
  </r>
  <r>
    <d v="2024-11-18T00:00:00"/>
    <s v="Local Transport "/>
    <x v="1"/>
    <x v="0"/>
    <n v="1900"/>
    <n v="3.2508306727850722"/>
    <s v="eri-r"/>
    <m/>
    <x v="13"/>
    <s v="LAGA Cameroon"/>
    <x v="1"/>
    <n v="584.46600000000001"/>
  </r>
  <r>
    <d v="2024-11-18T00:00:00"/>
    <s v="Passport size photo"/>
    <x v="4"/>
    <x v="0"/>
    <n v="2000"/>
    <n v="3.4219270239842863"/>
    <s v="eri-1"/>
    <m/>
    <x v="13"/>
    <s v="LAGA Cameroon"/>
    <x v="1"/>
    <n v="584.46600000000001"/>
  </r>
  <r>
    <d v="2024-11-18T00:00:00"/>
    <s v="Local Transport"/>
    <x v="1"/>
    <x v="5"/>
    <n v="2700"/>
    <n v="4.619601482378787"/>
    <s v="aim-r"/>
    <m/>
    <x v="1"/>
    <s v="LAGA Cameroon"/>
    <x v="1"/>
    <n v="584.46600000000001"/>
  </r>
  <r>
    <d v="2024-11-18T00:00:00"/>
    <s v="Local Transport"/>
    <x v="1"/>
    <x v="1"/>
    <n v="2000"/>
    <n v="3.4219270239842863"/>
    <s v="Love-r"/>
    <m/>
    <x v="5"/>
    <s v="LAGA Cameroon"/>
    <x v="1"/>
    <n v="584.46600000000001"/>
  </r>
  <r>
    <d v="2024-11-18T00:00:00"/>
    <s v="Local Transport"/>
    <x v="1"/>
    <x v="4"/>
    <n v="12000"/>
    <n v="20.53156214390572"/>
    <s v="Uni-r"/>
    <m/>
    <x v="12"/>
    <s v="LAGA Cameroon"/>
    <x v="1"/>
    <n v="584.46600000000001"/>
  </r>
  <r>
    <d v="2024-11-18T00:00:00"/>
    <s v="Local Transport"/>
    <x v="1"/>
    <x v="4"/>
    <n v="3000"/>
    <n v="5.1328905359764301"/>
    <s v="Reb-r"/>
    <m/>
    <x v="11"/>
    <s v="LAGA Cameroon"/>
    <x v="1"/>
    <n v="584.46600000000001"/>
  </r>
  <r>
    <d v="2024-11-18T00:00:00"/>
    <s v="Local Transport"/>
    <x v="1"/>
    <x v="1"/>
    <n v="2000"/>
    <n v="3.4219270239842863"/>
    <s v="ste-r"/>
    <m/>
    <x v="6"/>
    <s v="LAGA Cameroon"/>
    <x v="1"/>
    <n v="584.46600000000001"/>
  </r>
  <r>
    <d v="2024-11-18T00:00:00"/>
    <s v="Informant fees "/>
    <x v="10"/>
    <x v="5"/>
    <n v="75000"/>
    <n v="128.00753708378349"/>
    <s v="i54-3"/>
    <m/>
    <x v="2"/>
    <s v="LAGA Cameroon"/>
    <x v="0"/>
    <n v="585.90300000000002"/>
  </r>
  <r>
    <d v="2024-11-18T00:00:00"/>
    <s v="Yaounde Operations Bonus "/>
    <x v="11"/>
    <x v="5"/>
    <n v="50000"/>
    <n v="85.338358055855664"/>
    <s v="i54-r"/>
    <m/>
    <x v="2"/>
    <s v="LAGA Cameroon"/>
    <x v="0"/>
    <n v="585.90300000000002"/>
  </r>
  <r>
    <d v="2024-11-18T00:00:00"/>
    <s v="Local Transport"/>
    <x v="1"/>
    <x v="2"/>
    <n v="3800"/>
    <n v="6.5016613455701444"/>
    <s v="i49-r"/>
    <m/>
    <x v="3"/>
    <s v="LAGA Cameroon"/>
    <x v="1"/>
    <n v="584.46600000000001"/>
  </r>
  <r>
    <d v="2024-11-18T00:00:00"/>
    <s v="Local Transport"/>
    <x v="1"/>
    <x v="2"/>
    <n v="3500"/>
    <n v="5.9883722919725013"/>
    <s v="i69-r"/>
    <m/>
    <x v="8"/>
    <s v="LAGA Cameroon"/>
    <x v="1"/>
    <n v="584.46600000000001"/>
  </r>
  <r>
    <d v="2024-11-18T00:00:00"/>
    <s v="Local Transport"/>
    <x v="1"/>
    <x v="1"/>
    <n v="3000"/>
    <n v="5.1328905359764301"/>
    <s v="Fr-r"/>
    <m/>
    <x v="7"/>
    <s v="LAGA Cameroon"/>
    <x v="1"/>
    <n v="584.46600000000001"/>
  </r>
  <r>
    <d v="2024-11-18T00:00:00"/>
    <s v="Local Transport "/>
    <x v="3"/>
    <x v="2"/>
    <n v="1800"/>
    <n v="3.0797343215858577"/>
    <s v="i46-r"/>
    <n v="11"/>
    <x v="9"/>
    <s v="LAGA Cameroon"/>
    <x v="1"/>
    <n v="584.46600000000001"/>
  </r>
  <r>
    <d v="2024-11-18T00:00:00"/>
    <s v="Local Transport"/>
    <x v="1"/>
    <x v="2"/>
    <n v="2000"/>
    <n v="3.4219270239842863"/>
    <s v="i53-r"/>
    <m/>
    <x v="10"/>
    <s v="LAGA Cameroon"/>
    <x v="1"/>
    <n v="584.46600000000001"/>
  </r>
  <r>
    <d v="2024-11-18T00:00:00"/>
    <s v="Local Transport"/>
    <x v="1"/>
    <x v="3"/>
    <n v="3000"/>
    <n v="5.1328905359764301"/>
    <s v="ann-r"/>
    <m/>
    <x v="4"/>
    <s v="LAGA Cameroon"/>
    <x v="1"/>
    <n v="584.46600000000001"/>
  </r>
  <r>
    <d v="2024-11-19T00:00:00"/>
    <s v="Phone"/>
    <x v="0"/>
    <x v="0"/>
    <n v="5000"/>
    <n v="8.5548175599607159"/>
    <s v="Phone-217"/>
    <m/>
    <x v="0"/>
    <s v="LAGA Cameroon"/>
    <x v="1"/>
    <n v="584.46600000000001"/>
  </r>
  <r>
    <d v="2024-11-19T00:00:00"/>
    <s v="Phone"/>
    <x v="0"/>
    <x v="0"/>
    <n v="5000"/>
    <n v="8.5548175599607159"/>
    <s v="Phone-218"/>
    <m/>
    <x v="13"/>
    <s v="LAGA Cameroon"/>
    <x v="1"/>
    <n v="584.46600000000001"/>
  </r>
  <r>
    <d v="2024-11-19T00:00:00"/>
    <s v="Phone"/>
    <x v="0"/>
    <x v="1"/>
    <n v="5000"/>
    <n v="8.5548175599607159"/>
    <s v="Phone-219"/>
    <m/>
    <x v="1"/>
    <s v="LAGA Cameroon"/>
    <x v="1"/>
    <n v="584.46600000000001"/>
  </r>
  <r>
    <d v="2024-11-19T00:00:00"/>
    <s v="Phone"/>
    <x v="0"/>
    <x v="2"/>
    <n v="5000"/>
    <n v="8.5548175599607159"/>
    <s v="Phone-220"/>
    <m/>
    <x v="2"/>
    <s v="LAGA Cameroon"/>
    <x v="1"/>
    <n v="584.46600000000001"/>
  </r>
  <r>
    <d v="2024-11-19T00:00:00"/>
    <s v="Phone"/>
    <x v="0"/>
    <x v="2"/>
    <n v="5000"/>
    <n v="8.5548175599607159"/>
    <s v="Phone-221"/>
    <m/>
    <x v="3"/>
    <s v="LAGA Cameroon"/>
    <x v="1"/>
    <n v="584.46600000000001"/>
  </r>
  <r>
    <d v="2024-11-19T00:00:00"/>
    <s v="Phone"/>
    <x v="0"/>
    <x v="3"/>
    <n v="2500"/>
    <n v="4.277408779980358"/>
    <s v="Phone-222"/>
    <m/>
    <x v="4"/>
    <s v="LAGA Cameroon"/>
    <x v="1"/>
    <n v="584.46600000000001"/>
  </r>
  <r>
    <d v="2024-11-19T00:00:00"/>
    <s v="Phone"/>
    <x v="0"/>
    <x v="1"/>
    <n v="2500"/>
    <n v="4.277408779980358"/>
    <s v="Phone-223"/>
    <m/>
    <x v="5"/>
    <s v="LAGA Cameroon"/>
    <x v="1"/>
    <n v="584.46600000000001"/>
  </r>
  <r>
    <d v="2024-11-19T00:00:00"/>
    <s v="Phone"/>
    <x v="0"/>
    <x v="1"/>
    <n v="2500"/>
    <n v="4.277408779980358"/>
    <s v="Phone-224"/>
    <m/>
    <x v="6"/>
    <s v="LAGA Cameroon"/>
    <x v="1"/>
    <n v="584.46600000000001"/>
  </r>
  <r>
    <d v="2024-11-19T00:00:00"/>
    <s v="Phone"/>
    <x v="0"/>
    <x v="1"/>
    <n v="2500"/>
    <n v="4.277408779980358"/>
    <s v="Phone-225"/>
    <m/>
    <x v="7"/>
    <s v="LAGA Cameroon"/>
    <x v="1"/>
    <n v="584.46600000000001"/>
  </r>
  <r>
    <d v="2024-11-19T00:00:00"/>
    <s v="Phone"/>
    <x v="0"/>
    <x v="2"/>
    <n v="2500"/>
    <n v="4.277408779980358"/>
    <s v="Phone-226"/>
    <m/>
    <x v="8"/>
    <s v="LAGA Cameroon"/>
    <x v="1"/>
    <n v="584.46600000000001"/>
  </r>
  <r>
    <d v="2024-11-19T00:00:00"/>
    <s v="Phone"/>
    <x v="0"/>
    <x v="2"/>
    <n v="2500"/>
    <n v="4.277408779980358"/>
    <s v="Phone-227"/>
    <m/>
    <x v="9"/>
    <s v="LAGA Cameroon"/>
    <x v="1"/>
    <n v="584.46600000000001"/>
  </r>
  <r>
    <d v="2024-11-19T00:00:00"/>
    <s v="Phone"/>
    <x v="0"/>
    <x v="2"/>
    <n v="2500"/>
    <n v="4.277408779980358"/>
    <s v="Phone-228"/>
    <m/>
    <x v="10"/>
    <s v="LAGA Cameroon"/>
    <x v="1"/>
    <n v="584.46600000000001"/>
  </r>
  <r>
    <d v="2024-11-19T00:00:00"/>
    <s v="Phone"/>
    <x v="0"/>
    <x v="4"/>
    <n v="2500"/>
    <n v="4.277408779980358"/>
    <s v="Phone-229"/>
    <m/>
    <x v="11"/>
    <s v="LAGA Cameroon"/>
    <x v="1"/>
    <n v="584.46600000000001"/>
  </r>
  <r>
    <d v="2024-11-19T00:00:00"/>
    <s v="Phone"/>
    <x v="0"/>
    <x v="4"/>
    <n v="2500"/>
    <n v="4.277408779980358"/>
    <s v="Phone-230"/>
    <m/>
    <x v="12"/>
    <s v="LAGA Cameroon"/>
    <x v="1"/>
    <n v="584.46600000000001"/>
  </r>
  <r>
    <d v="2024-11-19T00:00:00"/>
    <s v="Local Transport"/>
    <x v="1"/>
    <x v="0"/>
    <n v="2700"/>
    <n v="4.619601482378787"/>
    <s v="arrey-r"/>
    <m/>
    <x v="0"/>
    <s v="LAGA Cameroon"/>
    <x v="1"/>
    <n v="584.46600000000001"/>
  </r>
  <r>
    <d v="2024-11-19T00:00:00"/>
    <s v="Local Transport "/>
    <x v="1"/>
    <x v="0"/>
    <n v="3000"/>
    <n v="5.1328905359764301"/>
    <s v="eri-r"/>
    <m/>
    <x v="13"/>
    <s v="LAGA Cameroon"/>
    <x v="1"/>
    <n v="584.46600000000001"/>
  </r>
  <r>
    <d v="2024-11-19T00:00:00"/>
    <s v="Travel Insurance"/>
    <x v="12"/>
    <x v="0"/>
    <n v="30029"/>
    <n v="51.37852330161207"/>
    <s v="eri-2"/>
    <m/>
    <x v="13"/>
    <s v="LAGA Cameroon"/>
    <x v="1"/>
    <n v="584.46600000000001"/>
  </r>
  <r>
    <d v="2024-11-19T00:00:00"/>
    <s v="Visa fee"/>
    <x v="2"/>
    <x v="0"/>
    <n v="100000"/>
    <n v="171.09635119921433"/>
    <s v="eri-3"/>
    <m/>
    <x v="13"/>
    <s v="LAGA Cameroon"/>
    <x v="1"/>
    <n v="584.46600000000001"/>
  </r>
  <r>
    <d v="2024-11-19T00:00:00"/>
    <s v="Local Transport"/>
    <x v="1"/>
    <x v="1"/>
    <n v="2000"/>
    <n v="3.4219270239842863"/>
    <s v="aim-r"/>
    <m/>
    <x v="1"/>
    <s v="LAGA Cameroon"/>
    <x v="1"/>
    <n v="584.46600000000001"/>
  </r>
  <r>
    <d v="2024-11-19T00:00:00"/>
    <s v="Local Transport"/>
    <x v="1"/>
    <x v="1"/>
    <n v="1900"/>
    <n v="3.2508306727850722"/>
    <s v="Love-r"/>
    <m/>
    <x v="5"/>
    <s v="LAGA Cameroon"/>
    <x v="1"/>
    <n v="584.46600000000001"/>
  </r>
  <r>
    <d v="2024-11-19T00:00:00"/>
    <s v="Local Transport"/>
    <x v="1"/>
    <x v="4"/>
    <n v="3800"/>
    <n v="6.5016613455701444"/>
    <s v="Uni-r"/>
    <m/>
    <x v="12"/>
    <s v="LAGA Cameroon"/>
    <x v="1"/>
    <n v="584.46600000000001"/>
  </r>
  <r>
    <d v="2024-11-19T00:00:00"/>
    <s v="Internet bill for the office for the month of October"/>
    <x v="13"/>
    <x v="4"/>
    <n v="50829"/>
    <n v="86.966564351048646"/>
    <s v="Hr-Camtel 10"/>
    <m/>
    <x v="12"/>
    <s v="LAGA Cameroon"/>
    <x v="1"/>
    <n v="584.46600000000001"/>
  </r>
  <r>
    <d v="2024-11-19T00:00:00"/>
    <s v="Local Transport"/>
    <x v="1"/>
    <x v="4"/>
    <n v="3000"/>
    <n v="5.1328905359764301"/>
    <s v="Reb-r"/>
    <m/>
    <x v="11"/>
    <s v="LAGA Cameroon"/>
    <x v="1"/>
    <n v="584.46600000000001"/>
  </r>
  <r>
    <d v="2024-11-19T00:00:00"/>
    <s v="Local Transport"/>
    <x v="1"/>
    <x v="1"/>
    <n v="2000"/>
    <n v="3.4219270239842863"/>
    <s v="ste-r"/>
    <m/>
    <x v="6"/>
    <s v="LAGA Cameroon"/>
    <x v="1"/>
    <n v="584.46600000000001"/>
  </r>
  <r>
    <d v="2024-11-19T00:00:00"/>
    <s v="Local Transport"/>
    <x v="1"/>
    <x v="2"/>
    <n v="2400"/>
    <n v="4.1063124287811439"/>
    <s v="i54-r"/>
    <m/>
    <x v="2"/>
    <s v="LAGA Cameroon"/>
    <x v="1"/>
    <n v="584.46600000000001"/>
  </r>
  <r>
    <d v="2024-11-19T00:00:00"/>
    <s v="Yaounde-Bertoua"/>
    <x v="1"/>
    <x v="2"/>
    <n v="7000"/>
    <n v="11.976744583945003"/>
    <s v="10-i49-8"/>
    <m/>
    <x v="3"/>
    <s v="LAGA Cameroon"/>
    <x v="1"/>
    <n v="584.46600000000001"/>
  </r>
  <r>
    <d v="2024-11-19T00:00:00"/>
    <s v="Bertoua-batouri"/>
    <x v="1"/>
    <x v="2"/>
    <n v="2000"/>
    <n v="3.4219270239842863"/>
    <s v="10-i49-9"/>
    <m/>
    <x v="3"/>
    <s v="LAGA Cameroon"/>
    <x v="1"/>
    <n v="584.46600000000001"/>
  </r>
  <r>
    <d v="2024-11-19T00:00:00"/>
    <s v="Local Transport"/>
    <x v="1"/>
    <x v="2"/>
    <n v="2000"/>
    <n v="3.4219270239842863"/>
    <s v="10-i49-r"/>
    <m/>
    <x v="3"/>
    <s v="LAGA Cameroon"/>
    <x v="1"/>
    <n v="584.46600000000001"/>
  </r>
  <r>
    <d v="2024-11-19T00:00:00"/>
    <s v="Feeding"/>
    <x v="2"/>
    <x v="2"/>
    <n v="5000"/>
    <n v="8.5548175599607159"/>
    <s v="10-i49-r"/>
    <m/>
    <x v="3"/>
    <s v="LAGA Cameroon"/>
    <x v="1"/>
    <n v="584.46600000000001"/>
  </r>
  <r>
    <d v="2024-11-19T00:00:00"/>
    <s v="Lodging"/>
    <x v="2"/>
    <x v="2"/>
    <n v="10000"/>
    <n v="17.109635119921432"/>
    <s v="10-i49-10"/>
    <m/>
    <x v="3"/>
    <s v="LAGA Cameroon"/>
    <x v="1"/>
    <n v="584.46600000000001"/>
  </r>
  <r>
    <d v="2024-11-19T00:00:00"/>
    <s v="Local Transport"/>
    <x v="1"/>
    <x v="2"/>
    <n v="3500"/>
    <n v="5.9883722919725013"/>
    <s v="i69-r"/>
    <m/>
    <x v="8"/>
    <s v="LAGA Cameroon"/>
    <x v="1"/>
    <n v="584.46600000000001"/>
  </r>
  <r>
    <d v="2024-11-19T00:00:00"/>
    <s v="Local Transport"/>
    <x v="1"/>
    <x v="1"/>
    <n v="3000"/>
    <n v="5.1328905359764301"/>
    <s v="Fr-r"/>
    <m/>
    <x v="7"/>
    <s v="LAGA Cameroon"/>
    <x v="1"/>
    <n v="584.46600000000001"/>
  </r>
  <r>
    <d v="2024-11-19T00:00:00"/>
    <s v="Local Transport "/>
    <x v="3"/>
    <x v="2"/>
    <n v="1500"/>
    <n v="2.566445267988215"/>
    <s v="11-i46-r"/>
    <n v="11"/>
    <x v="9"/>
    <s v="LAGA Cameroon"/>
    <x v="1"/>
    <n v="584.46600000000001"/>
  </r>
  <r>
    <d v="2024-11-19T00:00:00"/>
    <s v="Yaounde - Ebolowa"/>
    <x v="3"/>
    <x v="2"/>
    <n v="2500"/>
    <n v="4.277408779980358"/>
    <s v="11-i46-7"/>
    <n v="11"/>
    <x v="9"/>
    <s v="LAGA Cameroon"/>
    <x v="1"/>
    <n v="584.46600000000001"/>
  </r>
  <r>
    <d v="2024-11-19T00:00:00"/>
    <s v="Feeding"/>
    <x v="2"/>
    <x v="2"/>
    <n v="3000"/>
    <n v="5.1328905359764301"/>
    <s v="11-i46-r"/>
    <n v="11"/>
    <x v="9"/>
    <s v="LAGA Cameroon"/>
    <x v="1"/>
    <n v="584.46600000000001"/>
  </r>
  <r>
    <d v="2024-11-19T00:00:00"/>
    <s v="Lodging"/>
    <x v="2"/>
    <x v="2"/>
    <n v="10000"/>
    <n v="17.109635119921432"/>
    <s v="11-i46-8"/>
    <n v="11"/>
    <x v="9"/>
    <s v="LAGA Cameroon"/>
    <x v="1"/>
    <n v="584.46600000000001"/>
  </r>
  <r>
    <d v="2024-11-19T00:00:00"/>
    <s v="Yaounde-Bertoua"/>
    <x v="1"/>
    <x v="2"/>
    <n v="7000"/>
    <n v="11.976744583945003"/>
    <s v="12-i53-9"/>
    <n v="12"/>
    <x v="10"/>
    <s v="LAGA Cameroon"/>
    <x v="1"/>
    <n v="584.46600000000001"/>
  </r>
  <r>
    <d v="2024-11-19T00:00:00"/>
    <s v="Local Transport"/>
    <x v="1"/>
    <x v="2"/>
    <n v="1500"/>
    <n v="2.566445267988215"/>
    <s v="12-i53-r"/>
    <n v="12"/>
    <x v="10"/>
    <s v="LAGA Cameroon"/>
    <x v="1"/>
    <n v="584.46600000000001"/>
  </r>
  <r>
    <d v="2024-11-19T00:00:00"/>
    <s v="Feeding"/>
    <x v="2"/>
    <x v="2"/>
    <n v="3000"/>
    <n v="5.1328905359764301"/>
    <s v="12-i53-r"/>
    <n v="12"/>
    <x v="10"/>
    <s v="LAGA Cameroon"/>
    <x v="1"/>
    <n v="584.46600000000001"/>
  </r>
  <r>
    <d v="2024-11-19T00:00:00"/>
    <s v="Lodging"/>
    <x v="2"/>
    <x v="2"/>
    <n v="10000"/>
    <n v="17.109635119921432"/>
    <s v="12-i53-10"/>
    <n v="12"/>
    <x v="10"/>
    <s v="LAGA Cameroon"/>
    <x v="1"/>
    <n v="584.46600000000001"/>
  </r>
  <r>
    <d v="2024-11-19T00:00:00"/>
    <s v="Local Transport"/>
    <x v="1"/>
    <x v="3"/>
    <n v="3000"/>
    <n v="5.1328905359764301"/>
    <s v="ann-r"/>
    <m/>
    <x v="4"/>
    <s v="LAGA Cameroon"/>
    <x v="1"/>
    <n v="584.46600000000001"/>
  </r>
  <r>
    <d v="2024-11-20T00:00:00"/>
    <s v="Phone"/>
    <x v="0"/>
    <x v="0"/>
    <n v="5000"/>
    <n v="8.5548175599607159"/>
    <s v="Phone-231"/>
    <m/>
    <x v="0"/>
    <s v="LAGA Cameroon"/>
    <x v="1"/>
    <n v="584.46600000000001"/>
  </r>
  <r>
    <d v="2024-11-20T00:00:00"/>
    <s v="Phone"/>
    <x v="0"/>
    <x v="0"/>
    <n v="5000"/>
    <n v="8.5548175599607159"/>
    <s v="Phone-232"/>
    <m/>
    <x v="13"/>
    <s v="LAGA Cameroon"/>
    <x v="1"/>
    <n v="584.46600000000001"/>
  </r>
  <r>
    <d v="2024-11-20T00:00:00"/>
    <s v="Phone"/>
    <x v="0"/>
    <x v="0"/>
    <n v="5000"/>
    <n v="8.5548175599607159"/>
    <s v="Phone-233"/>
    <m/>
    <x v="13"/>
    <s v="LAGA Cameroon"/>
    <x v="1"/>
    <n v="584.46600000000001"/>
  </r>
  <r>
    <d v="2024-11-20T00:00:00"/>
    <s v="Phone"/>
    <x v="0"/>
    <x v="1"/>
    <n v="5000"/>
    <n v="8.5548175599607159"/>
    <s v="Phone-234"/>
    <m/>
    <x v="1"/>
    <s v="LAGA Cameroon"/>
    <x v="1"/>
    <n v="584.46600000000001"/>
  </r>
  <r>
    <d v="2024-11-20T00:00:00"/>
    <s v="Phone"/>
    <x v="0"/>
    <x v="2"/>
    <n v="5000"/>
    <n v="8.5548175599607159"/>
    <s v="Phone-235"/>
    <m/>
    <x v="2"/>
    <s v="LAGA Cameroon"/>
    <x v="1"/>
    <n v="584.46600000000001"/>
  </r>
  <r>
    <d v="2024-11-20T00:00:00"/>
    <s v="Phone"/>
    <x v="0"/>
    <x v="2"/>
    <n v="5000"/>
    <n v="8.5548175599607159"/>
    <s v="Phone-236"/>
    <m/>
    <x v="3"/>
    <s v="LAGA Cameroon"/>
    <x v="1"/>
    <n v="584.46600000000001"/>
  </r>
  <r>
    <d v="2024-11-20T00:00:00"/>
    <s v="Phone"/>
    <x v="0"/>
    <x v="3"/>
    <n v="2500"/>
    <n v="4.277408779980358"/>
    <s v="Phone-237"/>
    <m/>
    <x v="4"/>
    <s v="LAGA Cameroon"/>
    <x v="1"/>
    <n v="584.46600000000001"/>
  </r>
  <r>
    <d v="2024-11-20T00:00:00"/>
    <s v="Phone"/>
    <x v="0"/>
    <x v="1"/>
    <n v="2500"/>
    <n v="4.277408779980358"/>
    <s v="Phone-238"/>
    <m/>
    <x v="5"/>
    <s v="LAGA Cameroon"/>
    <x v="1"/>
    <n v="584.46600000000001"/>
  </r>
  <r>
    <d v="2024-11-20T00:00:00"/>
    <s v="Phone"/>
    <x v="0"/>
    <x v="1"/>
    <n v="10000"/>
    <n v="17.109635119921432"/>
    <s v="Phone-239"/>
    <m/>
    <x v="5"/>
    <s v="LAGA Cameroon"/>
    <x v="1"/>
    <n v="584.46600000000001"/>
  </r>
  <r>
    <d v="2024-11-20T00:00:00"/>
    <s v="Phone"/>
    <x v="0"/>
    <x v="1"/>
    <n v="2500"/>
    <n v="4.277408779980358"/>
    <s v="Phone-240"/>
    <m/>
    <x v="6"/>
    <s v="LAGA Cameroon"/>
    <x v="1"/>
    <n v="584.46600000000001"/>
  </r>
  <r>
    <d v="2024-11-20T00:00:00"/>
    <s v="Phone"/>
    <x v="0"/>
    <x v="1"/>
    <n v="2500"/>
    <n v="4.277408779980358"/>
    <s v="Phone-241"/>
    <m/>
    <x v="7"/>
    <s v="LAGA Cameroon"/>
    <x v="1"/>
    <n v="584.46600000000001"/>
  </r>
  <r>
    <d v="2024-11-20T00:00:00"/>
    <s v="Phone"/>
    <x v="0"/>
    <x v="2"/>
    <n v="2500"/>
    <n v="4.277408779980358"/>
    <s v="Phone-242"/>
    <m/>
    <x v="8"/>
    <s v="LAGA Cameroon"/>
    <x v="1"/>
    <n v="584.46600000000001"/>
  </r>
  <r>
    <d v="2024-11-20T00:00:00"/>
    <s v="Phone"/>
    <x v="0"/>
    <x v="2"/>
    <n v="2500"/>
    <n v="4.277408779980358"/>
    <s v="Phone-243"/>
    <m/>
    <x v="9"/>
    <s v="LAGA Cameroon"/>
    <x v="1"/>
    <n v="584.46600000000001"/>
  </r>
  <r>
    <d v="2024-11-20T00:00:00"/>
    <s v="Phone"/>
    <x v="0"/>
    <x v="2"/>
    <n v="2500"/>
    <n v="4.277408779980358"/>
    <s v="Phone-244"/>
    <m/>
    <x v="10"/>
    <s v="LAGA Cameroon"/>
    <x v="1"/>
    <n v="584.46600000000001"/>
  </r>
  <r>
    <d v="2024-11-20T00:00:00"/>
    <s v="Phone"/>
    <x v="0"/>
    <x v="4"/>
    <n v="2500"/>
    <n v="4.277408779980358"/>
    <s v="Phone-245"/>
    <m/>
    <x v="11"/>
    <s v="LAGA Cameroon"/>
    <x v="1"/>
    <n v="584.46600000000001"/>
  </r>
  <r>
    <d v="2024-11-20T00:00:00"/>
    <s v="Phone"/>
    <x v="0"/>
    <x v="4"/>
    <n v="2500"/>
    <n v="4.277408779980358"/>
    <s v="Phone-246"/>
    <m/>
    <x v="12"/>
    <s v="LAGA Cameroon"/>
    <x v="1"/>
    <n v="584.46600000000001"/>
  </r>
  <r>
    <d v="2024-11-20T00:00:00"/>
    <s v="Local Transport"/>
    <x v="1"/>
    <x v="0"/>
    <n v="2700"/>
    <n v="4.619601482378787"/>
    <s v="arrey-r"/>
    <m/>
    <x v="0"/>
    <s v="LAGA Cameroon"/>
    <x v="1"/>
    <n v="584.46600000000001"/>
  </r>
  <r>
    <d v="2024-11-20T00:00:00"/>
    <s v="Local Transport "/>
    <x v="1"/>
    <x v="0"/>
    <n v="1900"/>
    <n v="3.2508306727850722"/>
    <s v="eri-r"/>
    <m/>
    <x v="13"/>
    <s v="LAGA Cameroon"/>
    <x v="1"/>
    <n v="584.46600000000001"/>
  </r>
  <r>
    <d v="2024-11-20T00:00:00"/>
    <s v="Local Transport"/>
    <x v="1"/>
    <x v="1"/>
    <n v="2000"/>
    <n v="3.4219270239842863"/>
    <s v="aim-r"/>
    <m/>
    <x v="1"/>
    <s v="LAGA Cameroon"/>
    <x v="1"/>
    <n v="584.46600000000001"/>
  </r>
  <r>
    <d v="2024-11-20T00:00:00"/>
    <s v="Local Transport"/>
    <x v="1"/>
    <x v="1"/>
    <n v="1700"/>
    <n v="2.9086379703866436"/>
    <s v="Love-r"/>
    <m/>
    <x v="5"/>
    <s v="LAGA Cameroon"/>
    <x v="1"/>
    <n v="584.46600000000001"/>
  </r>
  <r>
    <d v="2024-11-20T00:00:00"/>
    <s v="Local Transport"/>
    <x v="1"/>
    <x v="4"/>
    <n v="3400"/>
    <n v="5.8172759407732872"/>
    <s v="Uni-r"/>
    <m/>
    <x v="12"/>
    <s v="LAGA Cameroon"/>
    <x v="1"/>
    <n v="584.46600000000001"/>
  </r>
  <r>
    <d v="2024-11-20T00:00:00"/>
    <s v="1 Packet of pen"/>
    <x v="4"/>
    <x v="4"/>
    <n v="10000"/>
    <n v="17.109635119921432"/>
    <s v="Uni-8"/>
    <m/>
    <x v="12"/>
    <s v="LAGA Cameroon"/>
    <x v="1"/>
    <n v="584.46600000000001"/>
  </r>
  <r>
    <d v="2024-11-20T00:00:00"/>
    <s v="x 5 Rims of papers"/>
    <x v="4"/>
    <x v="4"/>
    <n v="19500"/>
    <n v="33.36378848384679"/>
    <s v="Uni-8"/>
    <m/>
    <x v="12"/>
    <s v="LAGA Cameroon"/>
    <x v="1"/>
    <n v="584.46600000000001"/>
  </r>
  <r>
    <d v="2024-11-20T00:00:00"/>
    <s v="Local Transport"/>
    <x v="1"/>
    <x v="4"/>
    <n v="3000"/>
    <n v="5.1328905359764301"/>
    <s v="Reb-r"/>
    <m/>
    <x v="11"/>
    <s v="LAGA Cameroon"/>
    <x v="1"/>
    <n v="584.46600000000001"/>
  </r>
  <r>
    <d v="2024-11-20T00:00:00"/>
    <s v="Local Transport"/>
    <x v="1"/>
    <x v="1"/>
    <n v="2000"/>
    <n v="3.4219270239842863"/>
    <s v="ste-r"/>
    <m/>
    <x v="6"/>
    <s v="LAGA Cameroon"/>
    <x v="1"/>
    <n v="584.46600000000001"/>
  </r>
  <r>
    <d v="2024-11-20T00:00:00"/>
    <s v="Local Transport"/>
    <x v="1"/>
    <x v="2"/>
    <n v="2400"/>
    <n v="4.1063124287811439"/>
    <s v="i54-r"/>
    <m/>
    <x v="2"/>
    <s v="LAGA Cameroon"/>
    <x v="1"/>
    <n v="584.46600000000001"/>
  </r>
  <r>
    <d v="2024-11-20T00:00:00"/>
    <s v="Local Transport"/>
    <x v="1"/>
    <x v="2"/>
    <n v="2900"/>
    <n v="4.9617941847772151"/>
    <s v="10-i49-r"/>
    <m/>
    <x v="3"/>
    <s v="LAGA Cameroon"/>
    <x v="1"/>
    <n v="584.46600000000001"/>
  </r>
  <r>
    <d v="2024-11-20T00:00:00"/>
    <s v="Feeding"/>
    <x v="2"/>
    <x v="2"/>
    <n v="5000"/>
    <n v="8.5548175599607159"/>
    <s v="10-i49-r"/>
    <m/>
    <x v="3"/>
    <s v="LAGA Cameroon"/>
    <x v="1"/>
    <n v="584.46600000000001"/>
  </r>
  <r>
    <d v="2024-11-20T00:00:00"/>
    <s v="Lodging"/>
    <x v="2"/>
    <x v="2"/>
    <n v="10000"/>
    <n v="17.109635119921432"/>
    <s v="10-i49-10"/>
    <m/>
    <x v="3"/>
    <s v="LAGA Cameroon"/>
    <x v="1"/>
    <n v="584.46600000000001"/>
  </r>
  <r>
    <d v="2024-11-20T00:00:00"/>
    <s v="Drinks with informant"/>
    <x v="5"/>
    <x v="2"/>
    <n v="2400"/>
    <n v="4.1063124287811439"/>
    <s v="10-i49-r"/>
    <m/>
    <x v="3"/>
    <s v="LAGA Cameroon"/>
    <x v="1"/>
    <n v="584.46600000000001"/>
  </r>
  <r>
    <d v="2024-11-20T00:00:00"/>
    <s v="Yaounde-Douala"/>
    <x v="1"/>
    <x v="2"/>
    <n v="4000"/>
    <n v="6.8438540479685726"/>
    <s v="13-i69-7"/>
    <n v="13"/>
    <x v="8"/>
    <s v="LAGA Cameroon"/>
    <x v="1"/>
    <n v="584.46600000000001"/>
  </r>
  <r>
    <d v="2024-11-20T00:00:00"/>
    <s v="Local Transport"/>
    <x v="1"/>
    <x v="2"/>
    <n v="2000"/>
    <n v="3.4219270239842863"/>
    <s v="13-i69-r"/>
    <n v="13"/>
    <x v="8"/>
    <s v="LAGA Cameroon"/>
    <x v="1"/>
    <n v="584.46600000000001"/>
  </r>
  <r>
    <d v="2024-11-20T00:00:00"/>
    <s v="Feeding"/>
    <x v="2"/>
    <x v="2"/>
    <n v="5000"/>
    <n v="8.5548175599607159"/>
    <s v="13-i69-r"/>
    <n v="13"/>
    <x v="8"/>
    <s v="LAGA Cameroon"/>
    <x v="1"/>
    <n v="584.46600000000001"/>
  </r>
  <r>
    <d v="2024-11-20T00:00:00"/>
    <s v="Lodging"/>
    <x v="2"/>
    <x v="2"/>
    <n v="10000"/>
    <n v="17.109635119921432"/>
    <s v="13-i69-8"/>
    <n v="13"/>
    <x v="8"/>
    <s v="LAGA Cameroon"/>
    <x v="1"/>
    <n v="584.46600000000001"/>
  </r>
  <r>
    <d v="2024-11-20T00:00:00"/>
    <s v="Yaounde-Sangmélima"/>
    <x v="1"/>
    <x v="1"/>
    <n v="2500"/>
    <n v="4.277408779980358"/>
    <s v="Fr-7"/>
    <m/>
    <x v="7"/>
    <s v="LAGA Cameroon"/>
    <x v="1"/>
    <n v="584.46600000000001"/>
  </r>
  <r>
    <d v="2024-11-20T00:00:00"/>
    <s v="Feeding"/>
    <x v="2"/>
    <x v="1"/>
    <n v="5000"/>
    <n v="8.5548175599607159"/>
    <s v="Fr-r"/>
    <m/>
    <x v="7"/>
    <s v="LAGA Cameroon"/>
    <x v="1"/>
    <n v="584.46600000000001"/>
  </r>
  <r>
    <d v="2024-11-20T00:00:00"/>
    <s v="Local Transport"/>
    <x v="1"/>
    <x v="1"/>
    <n v="2000"/>
    <n v="3.4219270239842863"/>
    <s v="Fr-r"/>
    <m/>
    <x v="7"/>
    <s v="LAGA Cameroon"/>
    <x v="1"/>
    <n v="584.46600000000001"/>
  </r>
  <r>
    <d v="2024-11-20T00:00:00"/>
    <s v="Lodging"/>
    <x v="2"/>
    <x v="1"/>
    <n v="10000"/>
    <n v="17.109635119921432"/>
    <s v="Fr-8"/>
    <m/>
    <x v="7"/>
    <s v="LAGA Cameroon"/>
    <x v="1"/>
    <n v="584.46600000000001"/>
  </r>
  <r>
    <d v="2024-11-20T00:00:00"/>
    <s v="Local Transport "/>
    <x v="3"/>
    <x v="2"/>
    <n v="1500"/>
    <n v="2.566445267988215"/>
    <s v="11-i46-r"/>
    <n v="11"/>
    <x v="9"/>
    <s v="LAGA Cameroon"/>
    <x v="1"/>
    <n v="584.46600000000001"/>
  </r>
  <r>
    <d v="2024-11-20T00:00:00"/>
    <s v="Drinks with informant"/>
    <x v="5"/>
    <x v="2"/>
    <n v="3000"/>
    <n v="5.1328905359764301"/>
    <s v="11-i46-r"/>
    <n v="11"/>
    <x v="9"/>
    <s v="LAGA Cameroon"/>
    <x v="1"/>
    <n v="584.46600000000001"/>
  </r>
  <r>
    <d v="2024-11-20T00:00:00"/>
    <s v="Feeding"/>
    <x v="2"/>
    <x v="2"/>
    <n v="3000"/>
    <n v="5.1328905359764301"/>
    <s v="11-i46-r"/>
    <n v="11"/>
    <x v="9"/>
    <s v="LAGA Cameroon"/>
    <x v="1"/>
    <n v="584.46600000000001"/>
  </r>
  <r>
    <d v="2024-11-20T00:00:00"/>
    <s v="Lodging"/>
    <x v="2"/>
    <x v="2"/>
    <n v="10000"/>
    <n v="17.109635119921432"/>
    <s v="11-i46-8"/>
    <n v="11"/>
    <x v="9"/>
    <s v="LAGA Cameroon"/>
    <x v="1"/>
    <n v="584.46600000000001"/>
  </r>
  <r>
    <d v="2024-11-20T00:00:00"/>
    <s v="Local Transport"/>
    <x v="1"/>
    <x v="2"/>
    <n v="1500"/>
    <n v="2.566445267988215"/>
    <s v="12-i53-r"/>
    <n v="12"/>
    <x v="10"/>
    <s v="LAGA Cameroon"/>
    <x v="1"/>
    <n v="584.46600000000001"/>
  </r>
  <r>
    <d v="2024-11-20T00:00:00"/>
    <s v="Feeding"/>
    <x v="2"/>
    <x v="2"/>
    <n v="3000"/>
    <n v="5.1328905359764301"/>
    <s v="12-i53-r"/>
    <n v="12"/>
    <x v="10"/>
    <s v="LAGA Cameroon"/>
    <x v="1"/>
    <n v="584.46600000000001"/>
  </r>
  <r>
    <d v="2024-11-20T00:00:00"/>
    <s v="Lodging"/>
    <x v="2"/>
    <x v="2"/>
    <n v="10000"/>
    <n v="17.109635119921432"/>
    <s v="12-i53-10"/>
    <n v="12"/>
    <x v="10"/>
    <s v="LAGA Cameroon"/>
    <x v="1"/>
    <n v="584.46600000000001"/>
  </r>
  <r>
    <d v="2024-11-20T00:00:00"/>
    <s v="Drinks with informant"/>
    <x v="5"/>
    <x v="2"/>
    <n v="1500"/>
    <n v="2.566445267988215"/>
    <s v="12-i53-r"/>
    <n v="12"/>
    <x v="10"/>
    <s v="LAGA Cameroon"/>
    <x v="1"/>
    <n v="584.46600000000001"/>
  </r>
  <r>
    <d v="2024-11-20T00:00:00"/>
    <s v="Local Transport"/>
    <x v="1"/>
    <x v="3"/>
    <n v="4500"/>
    <n v="7.6993358039646447"/>
    <s v="ann-r"/>
    <m/>
    <x v="4"/>
    <s v="LAGA Cameroon"/>
    <x v="1"/>
    <n v="584.46600000000001"/>
  </r>
  <r>
    <d v="2024-11-21T00:00:00"/>
    <s v="Phone"/>
    <x v="0"/>
    <x v="0"/>
    <n v="5000"/>
    <n v="8.5548175599607159"/>
    <s v="Phone-247"/>
    <m/>
    <x v="0"/>
    <s v="LAGA Cameroon"/>
    <x v="1"/>
    <n v="584.46600000000001"/>
  </r>
  <r>
    <d v="2024-11-21T00:00:00"/>
    <s v="Phone"/>
    <x v="0"/>
    <x v="0"/>
    <n v="5000"/>
    <n v="8.5548175599607159"/>
    <s v="Phone-248"/>
    <m/>
    <x v="13"/>
    <s v="LAGA Cameroon"/>
    <x v="1"/>
    <n v="584.46600000000001"/>
  </r>
  <r>
    <d v="2024-11-21T00:00:00"/>
    <s v="Phone"/>
    <x v="0"/>
    <x v="1"/>
    <n v="5000"/>
    <n v="8.5548175599607159"/>
    <s v="Phone-249"/>
    <m/>
    <x v="1"/>
    <s v="LAGA Cameroon"/>
    <x v="1"/>
    <n v="584.46600000000001"/>
  </r>
  <r>
    <d v="2024-11-21T00:00:00"/>
    <s v="Phone"/>
    <x v="0"/>
    <x v="2"/>
    <n v="5000"/>
    <n v="8.5548175599607159"/>
    <s v="Phone-250"/>
    <m/>
    <x v="2"/>
    <s v="LAGA Cameroon"/>
    <x v="1"/>
    <n v="584.46600000000001"/>
  </r>
  <r>
    <d v="2024-11-21T00:00:00"/>
    <s v="Phone"/>
    <x v="0"/>
    <x v="2"/>
    <n v="5000"/>
    <n v="8.5548175599607159"/>
    <s v="Phone-251"/>
    <m/>
    <x v="3"/>
    <s v="LAGA Cameroon"/>
    <x v="1"/>
    <n v="584.46600000000001"/>
  </r>
  <r>
    <d v="2024-11-21T00:00:00"/>
    <s v="Phone"/>
    <x v="0"/>
    <x v="3"/>
    <n v="2500"/>
    <n v="4.277408779980358"/>
    <s v="Phone-252"/>
    <m/>
    <x v="4"/>
    <s v="LAGA Cameroon"/>
    <x v="1"/>
    <n v="584.46600000000001"/>
  </r>
  <r>
    <d v="2024-11-21T00:00:00"/>
    <s v="Phone"/>
    <x v="0"/>
    <x v="1"/>
    <n v="2500"/>
    <n v="4.277408779980358"/>
    <s v="Phone-253"/>
    <m/>
    <x v="5"/>
    <s v="LAGA Cameroon"/>
    <x v="1"/>
    <n v="584.46600000000001"/>
  </r>
  <r>
    <d v="2024-11-21T00:00:00"/>
    <s v="Phone"/>
    <x v="0"/>
    <x v="1"/>
    <n v="2500"/>
    <n v="4.277408779980358"/>
    <s v="Phone-254"/>
    <m/>
    <x v="6"/>
    <s v="LAGA Cameroon"/>
    <x v="1"/>
    <n v="584.46600000000001"/>
  </r>
  <r>
    <d v="2024-11-21T00:00:00"/>
    <s v="Phone"/>
    <x v="0"/>
    <x v="1"/>
    <n v="2500"/>
    <n v="4.277408779980358"/>
    <s v="Phone-255"/>
    <m/>
    <x v="7"/>
    <s v="LAGA Cameroon"/>
    <x v="1"/>
    <n v="584.46600000000001"/>
  </r>
  <r>
    <d v="2024-11-21T00:00:00"/>
    <s v="Phone"/>
    <x v="0"/>
    <x v="2"/>
    <n v="2500"/>
    <n v="4.277408779980358"/>
    <s v="Phone-256"/>
    <m/>
    <x v="8"/>
    <s v="LAGA Cameroon"/>
    <x v="1"/>
    <n v="584.46600000000001"/>
  </r>
  <r>
    <d v="2024-11-21T00:00:00"/>
    <s v="Phone"/>
    <x v="0"/>
    <x v="2"/>
    <n v="2500"/>
    <n v="4.277408779980358"/>
    <s v="Phone-257"/>
    <m/>
    <x v="9"/>
    <s v="LAGA Cameroon"/>
    <x v="1"/>
    <n v="584.46600000000001"/>
  </r>
  <r>
    <d v="2024-11-21T00:00:00"/>
    <s v="Phone"/>
    <x v="0"/>
    <x v="2"/>
    <n v="2500"/>
    <n v="4.277408779980358"/>
    <s v="Phone-258"/>
    <m/>
    <x v="10"/>
    <s v="LAGA Cameroon"/>
    <x v="1"/>
    <n v="584.46600000000001"/>
  </r>
  <r>
    <d v="2024-11-21T00:00:00"/>
    <s v="Phone"/>
    <x v="0"/>
    <x v="4"/>
    <n v="2500"/>
    <n v="4.277408779980358"/>
    <s v="Phone-259"/>
    <m/>
    <x v="11"/>
    <s v="LAGA Cameroon"/>
    <x v="1"/>
    <n v="584.46600000000001"/>
  </r>
  <r>
    <d v="2024-11-21T00:00:00"/>
    <s v="Phone"/>
    <x v="0"/>
    <x v="4"/>
    <n v="2500"/>
    <n v="4.277408779980358"/>
    <s v="Phone-260"/>
    <m/>
    <x v="12"/>
    <s v="LAGA Cameroon"/>
    <x v="1"/>
    <n v="584.46600000000001"/>
  </r>
  <r>
    <d v="2024-11-21T00:00:00"/>
    <s v="Local Transport"/>
    <x v="1"/>
    <x v="0"/>
    <n v="2700"/>
    <n v="4.619601482378787"/>
    <s v="arrey-r"/>
    <m/>
    <x v="0"/>
    <s v="LAGA Cameroon"/>
    <x v="1"/>
    <n v="584.46600000000001"/>
  </r>
  <r>
    <d v="2024-11-21T00:00:00"/>
    <s v="Local Transport "/>
    <x v="1"/>
    <x v="0"/>
    <n v="1900"/>
    <n v="3.2508306727850722"/>
    <s v="eri-r"/>
    <m/>
    <x v="13"/>
    <s v="LAGA Cameroon"/>
    <x v="1"/>
    <n v="584.46600000000001"/>
  </r>
  <r>
    <d v="2024-11-21T00:00:00"/>
    <s v="Local Transport"/>
    <x v="1"/>
    <x v="1"/>
    <n v="3000"/>
    <n v="5.1328905359764301"/>
    <s v="aim-r"/>
    <m/>
    <x v="1"/>
    <s v="LAGA Cameroon"/>
    <x v="1"/>
    <n v="584.46600000000001"/>
  </r>
  <r>
    <d v="2024-11-21T00:00:00"/>
    <s v="Local Transport"/>
    <x v="1"/>
    <x v="1"/>
    <n v="1500"/>
    <n v="2.566445267988215"/>
    <s v="Love-r"/>
    <m/>
    <x v="5"/>
    <s v="LAGA Cameroon"/>
    <x v="1"/>
    <n v="584.46600000000001"/>
  </r>
  <r>
    <d v="2024-11-21T00:00:00"/>
    <s v="Local Transport"/>
    <x v="1"/>
    <x v="4"/>
    <n v="3800"/>
    <n v="6.5016613455701444"/>
    <s v="Uni-r"/>
    <m/>
    <x v="12"/>
    <s v="LAGA Cameroon"/>
    <x v="1"/>
    <n v="584.46600000000001"/>
  </r>
  <r>
    <d v="2024-11-21T00:00:00"/>
    <s v="Local Transport"/>
    <x v="1"/>
    <x v="4"/>
    <n v="2000"/>
    <n v="3.4219270239842863"/>
    <s v="Reb-r"/>
    <m/>
    <x v="11"/>
    <s v="LAGA Cameroon"/>
    <x v="1"/>
    <n v="584.46600000000001"/>
  </r>
  <r>
    <d v="2024-11-21T00:00:00"/>
    <s v="MTN Mobile Money"/>
    <x v="7"/>
    <x v="4"/>
    <n v="3000"/>
    <n v="5.1328905359764301"/>
    <s v="Reb-r"/>
    <m/>
    <x v="11"/>
    <s v="LAGA Cameroon"/>
    <x v="1"/>
    <n v="584.46600000000001"/>
  </r>
  <r>
    <d v="2024-11-21T00:00:00"/>
    <s v="Yaounde-Ebolowa"/>
    <x v="1"/>
    <x v="1"/>
    <n v="2500"/>
    <n v="4.277408779980358"/>
    <s v="ste-1"/>
    <m/>
    <x v="6"/>
    <s v="LAGA Cameroon"/>
    <x v="1"/>
    <n v="584.46600000000001"/>
  </r>
  <r>
    <d v="2024-11-21T00:00:00"/>
    <s v="Local Transport"/>
    <x v="1"/>
    <x v="1"/>
    <n v="2000"/>
    <n v="3.4219270239842863"/>
    <s v="ste-r"/>
    <m/>
    <x v="6"/>
    <s v="LAGA Cameroon"/>
    <x v="1"/>
    <n v="584.46600000000001"/>
  </r>
  <r>
    <d v="2024-11-21T00:00:00"/>
    <s v="Feeding"/>
    <x v="2"/>
    <x v="1"/>
    <n v="5000"/>
    <n v="8.5548175599607159"/>
    <s v="ste-r"/>
    <m/>
    <x v="6"/>
    <s v="LAGA Cameroon"/>
    <x v="1"/>
    <n v="584.46600000000001"/>
  </r>
  <r>
    <d v="2024-11-21T00:00:00"/>
    <s v="Lodging"/>
    <x v="2"/>
    <x v="1"/>
    <n v="10000"/>
    <n v="17.109635119921432"/>
    <s v="ste-2"/>
    <m/>
    <x v="6"/>
    <s v="LAGA Cameroon"/>
    <x v="1"/>
    <n v="584.46600000000001"/>
  </r>
  <r>
    <d v="2024-11-21T00:00:00"/>
    <s v="Local Transport"/>
    <x v="1"/>
    <x v="2"/>
    <n v="2400"/>
    <n v="4.1063124287811439"/>
    <s v="i54-r"/>
    <m/>
    <x v="2"/>
    <s v="LAGA Cameroon"/>
    <x v="1"/>
    <n v="584.46600000000001"/>
  </r>
  <r>
    <d v="2024-11-21T00:00:00"/>
    <s v="Local Transport"/>
    <x v="1"/>
    <x v="2"/>
    <n v="3000"/>
    <n v="5.1328905359764301"/>
    <s v="10-i49-r"/>
    <m/>
    <x v="3"/>
    <s v="LAGA Cameroon"/>
    <x v="1"/>
    <n v="584.46600000000001"/>
  </r>
  <r>
    <d v="2024-11-21T00:00:00"/>
    <s v="Feeding"/>
    <x v="2"/>
    <x v="2"/>
    <n v="5000"/>
    <n v="8.5548175599607159"/>
    <s v="10-i49-r"/>
    <m/>
    <x v="3"/>
    <s v="LAGA Cameroon"/>
    <x v="1"/>
    <n v="584.46600000000001"/>
  </r>
  <r>
    <d v="2024-11-21T00:00:00"/>
    <s v="Lodging"/>
    <x v="2"/>
    <x v="2"/>
    <n v="10000"/>
    <n v="17.109635119921432"/>
    <s v="10-i49-10"/>
    <m/>
    <x v="3"/>
    <s v="LAGA Cameroon"/>
    <x v="1"/>
    <n v="584.46600000000001"/>
  </r>
  <r>
    <d v="2024-11-21T00:00:00"/>
    <s v="Drinks with informant"/>
    <x v="5"/>
    <x v="2"/>
    <n v="2500"/>
    <n v="4.277408779980358"/>
    <s v="10-i49-r"/>
    <m/>
    <x v="3"/>
    <s v="LAGA Cameroon"/>
    <x v="1"/>
    <n v="584.46600000000001"/>
  </r>
  <r>
    <d v="2024-11-21T00:00:00"/>
    <s v="Local Transport"/>
    <x v="1"/>
    <x v="2"/>
    <n v="2000"/>
    <n v="3.4219270239842863"/>
    <s v="13-i659-r"/>
    <n v="13"/>
    <x v="8"/>
    <s v="LAGA Cameroon"/>
    <x v="1"/>
    <n v="584.46600000000001"/>
  </r>
  <r>
    <d v="2024-11-21T00:00:00"/>
    <s v="Feeding"/>
    <x v="2"/>
    <x v="2"/>
    <n v="5000"/>
    <n v="8.5548175599607159"/>
    <s v="13-i69-r"/>
    <n v="13"/>
    <x v="8"/>
    <s v="LAGA Cameroon"/>
    <x v="1"/>
    <n v="584.46600000000001"/>
  </r>
  <r>
    <d v="2024-11-21T00:00:00"/>
    <s v="Drinks with informant"/>
    <x v="5"/>
    <x v="2"/>
    <n v="3000"/>
    <n v="5.1328905359764301"/>
    <s v="13-i69-r"/>
    <n v="13"/>
    <x v="8"/>
    <s v="LAGA Cameroon"/>
    <x v="1"/>
    <n v="584.46600000000001"/>
  </r>
  <r>
    <d v="2024-11-21T00:00:00"/>
    <s v="Lodging"/>
    <x v="2"/>
    <x v="2"/>
    <n v="10000"/>
    <n v="17.109635119921432"/>
    <s v="13-i69-8"/>
    <n v="13"/>
    <x v="8"/>
    <s v="LAGA Cameroon"/>
    <x v="1"/>
    <n v="584.46600000000001"/>
  </r>
  <r>
    <d v="2024-11-21T00:00:00"/>
    <s v="Sangmélima-Yaounde"/>
    <x v="1"/>
    <x v="1"/>
    <n v="2500"/>
    <n v="4.277408779980358"/>
    <s v="Fr-9"/>
    <m/>
    <x v="7"/>
    <s v="LAGA Cameroon"/>
    <x v="1"/>
    <n v="584.46600000000001"/>
  </r>
  <r>
    <d v="2024-11-21T00:00:00"/>
    <s v="Feeding"/>
    <x v="2"/>
    <x v="1"/>
    <n v="5000"/>
    <n v="8.5548175599607159"/>
    <s v="Fr-r"/>
    <m/>
    <x v="7"/>
    <s v="LAGA Cameroon"/>
    <x v="1"/>
    <n v="584.46600000000001"/>
  </r>
  <r>
    <d v="2024-11-21T00:00:00"/>
    <s v="Local Transport"/>
    <x v="1"/>
    <x v="1"/>
    <n v="6100"/>
    <n v="10.436877423152074"/>
    <s v="Fr-r"/>
    <m/>
    <x v="7"/>
    <s v="LAGA Cameroon"/>
    <x v="1"/>
    <n v="584.46600000000001"/>
  </r>
  <r>
    <d v="2024-11-21T00:00:00"/>
    <s v="Lawyers Service fees"/>
    <x v="14"/>
    <x v="1"/>
    <n v="15000"/>
    <n v="25.66445267988215"/>
    <s v="Fr-10"/>
    <m/>
    <x v="7"/>
    <s v="LAGA Cameroon"/>
    <x v="1"/>
    <n v="584.46600000000001"/>
  </r>
  <r>
    <d v="2024-11-21T00:00:00"/>
    <s v="Local Transport "/>
    <x v="3"/>
    <x v="2"/>
    <n v="1500"/>
    <n v="2.566445267988215"/>
    <s v="11-i46-r"/>
    <n v="11"/>
    <x v="9"/>
    <s v="LAGA Cameroon"/>
    <x v="1"/>
    <n v="584.46600000000001"/>
  </r>
  <r>
    <d v="2024-11-21T00:00:00"/>
    <s v="Feeding"/>
    <x v="2"/>
    <x v="2"/>
    <n v="3000"/>
    <n v="5.1328905359764301"/>
    <s v="11-i46-r"/>
    <n v="11"/>
    <x v="9"/>
    <s v="LAGA Cameroon"/>
    <x v="1"/>
    <n v="584.46600000000001"/>
  </r>
  <r>
    <d v="2024-11-21T00:00:00"/>
    <s v="Lodging"/>
    <x v="2"/>
    <x v="2"/>
    <n v="10000"/>
    <n v="17.109635119921432"/>
    <s v="11-i46-8"/>
    <n v="11"/>
    <x v="9"/>
    <s v="LAGA Cameroon"/>
    <x v="1"/>
    <n v="584.46600000000001"/>
  </r>
  <r>
    <d v="2024-11-21T00:00:00"/>
    <s v="Local Transport"/>
    <x v="1"/>
    <x v="2"/>
    <n v="1500"/>
    <n v="2.566445267988215"/>
    <s v="12-i53-r"/>
    <n v="12"/>
    <x v="10"/>
    <s v="LAGA Cameroon"/>
    <x v="1"/>
    <n v="584.46600000000001"/>
  </r>
  <r>
    <d v="2024-11-21T00:00:00"/>
    <s v="Feeding"/>
    <x v="2"/>
    <x v="2"/>
    <n v="3000"/>
    <n v="5.1328905359764301"/>
    <s v="12-i53-r"/>
    <n v="12"/>
    <x v="10"/>
    <s v="LAGA Cameroon"/>
    <x v="1"/>
    <n v="584.46600000000001"/>
  </r>
  <r>
    <d v="2024-11-21T00:00:00"/>
    <s v="Lodging"/>
    <x v="2"/>
    <x v="2"/>
    <n v="10000"/>
    <n v="17.109635119921432"/>
    <s v="12-i53-10"/>
    <n v="12"/>
    <x v="10"/>
    <s v="LAGA Cameroon"/>
    <x v="1"/>
    <n v="584.46600000000001"/>
  </r>
  <r>
    <d v="2024-11-21T00:00:00"/>
    <s v="Drinks with informant"/>
    <x v="5"/>
    <x v="2"/>
    <n v="1500"/>
    <n v="2.566445267988215"/>
    <s v="12-i53-r"/>
    <n v="12"/>
    <x v="10"/>
    <s v="LAGA Cameroon"/>
    <x v="1"/>
    <n v="584.46600000000001"/>
  </r>
  <r>
    <d v="2024-11-21T00:00:00"/>
    <s v="Local Transport"/>
    <x v="1"/>
    <x v="3"/>
    <n v="3000"/>
    <n v="5.1328905359764301"/>
    <s v="ann-r"/>
    <m/>
    <x v="4"/>
    <s v="LAGA Cameroon"/>
    <x v="1"/>
    <n v="584.46600000000001"/>
  </r>
  <r>
    <d v="2024-11-22T00:00:00"/>
    <s v="Arrey - November Compensation - Bank"/>
    <x v="10"/>
    <x v="0"/>
    <n v="983780"/>
    <n v="1683.2116838276306"/>
    <s v="Bank Transfer "/>
    <m/>
    <x v="14"/>
    <s v="LAGA Cameroon"/>
    <x v="1"/>
    <n v="584.46600000000001"/>
  </r>
  <r>
    <d v="2024-11-22T00:00:00"/>
    <s v="Arrey - November Compensation - Deduction"/>
    <x v="10"/>
    <x v="0"/>
    <n v="7800"/>
    <n v="13.345515393538717"/>
    <s v="Cash Box"/>
    <m/>
    <x v="0"/>
    <s v="LAGA Cameroon"/>
    <x v="1"/>
    <n v="584.46600000000001"/>
  </r>
  <r>
    <d v="2024-11-22T00:00:00"/>
    <s v="Eric - November Compensation - Bank"/>
    <x v="10"/>
    <x v="0"/>
    <n v="84512"/>
    <n v="144.59694832548001"/>
    <s v="Bank transfer "/>
    <m/>
    <x v="14"/>
    <s v="LAGA Cameroon"/>
    <x v="1"/>
    <n v="584.46600000000001"/>
  </r>
  <r>
    <d v="2024-11-22T00:00:00"/>
    <s v="Eric - November Compensation - Deduction"/>
    <x v="10"/>
    <x v="0"/>
    <n v="71650"/>
    <n v="122.59053563423706"/>
    <s v="Cash Box"/>
    <m/>
    <x v="13"/>
    <s v="LAGA Cameroon"/>
    <x v="1"/>
    <n v="584.46600000000001"/>
  </r>
  <r>
    <d v="2024-11-22T00:00:00"/>
    <s v="Eric - November Compensation -Advance"/>
    <x v="10"/>
    <x v="0"/>
    <n v="400000"/>
    <n v="684.3854047968573"/>
    <s v="Cash Box"/>
    <m/>
    <x v="13"/>
    <s v="LAGA Cameroon"/>
    <x v="1"/>
    <n v="584.46600000000001"/>
  </r>
  <r>
    <d v="2024-11-22T00:00:00"/>
    <s v="Anna - November Compensation - Bank"/>
    <x v="10"/>
    <x v="3"/>
    <n v="351078"/>
    <n v="600.68164786317766"/>
    <s v="Bank transfer "/>
    <m/>
    <x v="14"/>
    <s v="LAGA Cameroon"/>
    <x v="1"/>
    <n v="584.46600000000001"/>
  </r>
  <r>
    <d v="2024-11-22T00:00:00"/>
    <s v="Anna - November Compensation - Deduction"/>
    <x v="10"/>
    <x v="3"/>
    <n v="32600"/>
    <n v="55.777410490943872"/>
    <s v="Cash Box"/>
    <m/>
    <x v="4"/>
    <s v="LAGA Cameroon"/>
    <x v="1"/>
    <n v="584.46600000000001"/>
  </r>
  <r>
    <d v="2024-11-22T00:00:00"/>
    <s v="Anna- November Compensation -Advance"/>
    <x v="10"/>
    <x v="3"/>
    <n v="200000"/>
    <n v="342.19270239842865"/>
    <s v="Cash Box"/>
    <m/>
    <x v="4"/>
    <s v="LAGA Cameroon"/>
    <x v="1"/>
    <n v="584.46600000000001"/>
  </r>
  <r>
    <d v="2024-11-22T00:00:00"/>
    <s v="Aime - November Compensation - Bank"/>
    <x v="10"/>
    <x v="1"/>
    <n v="552629"/>
    <n v="943.20935144873863"/>
    <s v="Bank transfer "/>
    <m/>
    <x v="14"/>
    <s v="LAGA Cameroon"/>
    <x v="2"/>
    <n v="585.90279999999996"/>
  </r>
  <r>
    <d v="2024-11-22T00:00:00"/>
    <s v="Aimé - November Compensation - Deduction"/>
    <x v="10"/>
    <x v="1"/>
    <n v="21550"/>
    <n v="36.78084487734143"/>
    <s v="Cash Box"/>
    <m/>
    <x v="1"/>
    <s v="LAGA Cameroon"/>
    <x v="2"/>
    <n v="585.90279999999996"/>
  </r>
  <r>
    <d v="2024-11-22T00:00:00"/>
    <s v="Loveline - November Compensation - Bank"/>
    <x v="10"/>
    <x v="1"/>
    <n v="392753"/>
    <n v="670.33815165245846"/>
    <s v="Bank transfer "/>
    <m/>
    <x v="14"/>
    <s v="LAGA Cameroon"/>
    <x v="2"/>
    <n v="585.90279999999996"/>
  </r>
  <r>
    <d v="2024-11-22T00:00:00"/>
    <s v="Loveline - November Compensation - Deduction"/>
    <x v="10"/>
    <x v="1"/>
    <n v="4440"/>
    <n v="7.578048782152945"/>
    <s v="Cash Box"/>
    <m/>
    <x v="5"/>
    <s v="LAGA Cameroon"/>
    <x v="2"/>
    <n v="585.90279999999996"/>
  </r>
  <r>
    <d v="2024-11-22T00:00:00"/>
    <s v="Unice - November Compensation - Bank"/>
    <x v="10"/>
    <x v="4"/>
    <n v="379680"/>
    <n v="648.02557693870051"/>
    <s v="Bank transfer "/>
    <m/>
    <x v="14"/>
    <s v="LAGA Cameroon"/>
    <x v="2"/>
    <n v="585.90279999999996"/>
  </r>
  <r>
    <d v="2024-11-22T00:00:00"/>
    <s v="Unice - November Compensation - Deduction"/>
    <x v="10"/>
    <x v="4"/>
    <n v="28089"/>
    <n v="47.941399153579745"/>
    <s v="Cash Box"/>
    <m/>
    <x v="12"/>
    <s v="LAGA Cameroon"/>
    <x v="2"/>
    <n v="585.90279999999996"/>
  </r>
  <r>
    <d v="2024-11-22T00:00:00"/>
    <s v="i54 - November  Compensation - Bank"/>
    <x v="10"/>
    <x v="2"/>
    <n v="469484"/>
    <n v="801.30014739646242"/>
    <s v="Bank transfer "/>
    <m/>
    <x v="14"/>
    <s v="LAGA Cameroon"/>
    <x v="2"/>
    <n v="585.90279999999996"/>
  </r>
  <r>
    <d v="2024-11-22T00:00:00"/>
    <s v="i54 - November Compensation - Deduction"/>
    <x v="10"/>
    <x v="2"/>
    <n v="-8600"/>
    <n v="-14.678202596062009"/>
    <s v="Cash Box"/>
    <m/>
    <x v="2"/>
    <s v="LAGA Cameroon"/>
    <x v="2"/>
    <n v="585.90279999999996"/>
  </r>
  <r>
    <d v="2024-11-22T00:00:00"/>
    <s v="i49- November Compensation - Bank"/>
    <x v="10"/>
    <x v="2"/>
    <n v="443784"/>
    <n v="757.43621638264915"/>
    <s v="Bank transfer "/>
    <m/>
    <x v="14"/>
    <s v="LAGA Cameroon"/>
    <x v="2"/>
    <n v="585.90279999999996"/>
  </r>
  <r>
    <d v="2024-11-22T00:00:00"/>
    <s v="i49 - November Compensation - Deduction"/>
    <x v="10"/>
    <x v="2"/>
    <n v="17100"/>
    <n v="29.185728417751207"/>
    <s v="Cash Box"/>
    <m/>
    <x v="3"/>
    <s v="LAGA Cameroon"/>
    <x v="2"/>
    <n v="585.90279999999996"/>
  </r>
  <r>
    <d v="2024-11-22T00:00:00"/>
    <s v="Stevens - November Compensation - Bank"/>
    <x v="10"/>
    <x v="1"/>
    <n v="234806"/>
    <n v="400.75930683382978"/>
    <s v="Bank transfer "/>
    <m/>
    <x v="14"/>
    <s v="LAGA Cameroon"/>
    <x v="2"/>
    <n v="585.90279999999996"/>
  </r>
  <r>
    <d v="2024-11-22T00:00:00"/>
    <s v="Stevens - November Compensation - Deduction"/>
    <x v="10"/>
    <x v="1"/>
    <n v="0"/>
    <n v="0"/>
    <s v="Cash Box"/>
    <m/>
    <x v="6"/>
    <s v="LAGA Cameroon"/>
    <x v="2"/>
    <n v="585.90279999999996"/>
  </r>
  <r>
    <d v="2024-11-22T00:00:00"/>
    <s v="i69 - November Compensation - Bank"/>
    <x v="10"/>
    <x v="2"/>
    <n v="198769"/>
    <n v="339.25251765309878"/>
    <s v="Bank transfer "/>
    <m/>
    <x v="14"/>
    <s v="LAGA Cameroon"/>
    <x v="2"/>
    <n v="585.90279999999996"/>
  </r>
  <r>
    <d v="2024-11-22T00:00:00"/>
    <s v="i69 - November Compensation - Deduction"/>
    <x v="10"/>
    <x v="2"/>
    <n v="23800"/>
    <n v="40.62107230072975"/>
    <s v="Cash Box"/>
    <m/>
    <x v="8"/>
    <s v="LAGA Cameroon"/>
    <x v="2"/>
    <n v="585.90279999999996"/>
  </r>
  <r>
    <d v="2024-11-22T00:00:00"/>
    <s v="Rebecca - November  Compensation - Bank"/>
    <x v="10"/>
    <x v="4"/>
    <n v="223622"/>
    <n v="381.6708163879743"/>
    <s v="Bank transfer "/>
    <m/>
    <x v="14"/>
    <s v="LAGA Cameroon"/>
    <x v="2"/>
    <n v="585.90279999999996"/>
  </r>
  <r>
    <d v="2024-11-22T00:00:00"/>
    <s v="Rebecca - November Compensation - Deduction"/>
    <x v="10"/>
    <x v="4"/>
    <n v="-2800"/>
    <n v="-4.7789496824387943"/>
    <s v="Cash Box"/>
    <m/>
    <x v="11"/>
    <s v="LAGA Cameroon"/>
    <x v="2"/>
    <n v="585.90279999999996"/>
  </r>
  <r>
    <d v="2024-11-22T00:00:00"/>
    <s v="Francios - November  Compensation - Bank"/>
    <x v="10"/>
    <x v="1"/>
    <n v="178000"/>
    <n v="303.80465838360902"/>
    <s v="Bank transfer "/>
    <m/>
    <x v="14"/>
    <s v="LAGA Cameroon"/>
    <x v="2"/>
    <n v="585.90279999999996"/>
  </r>
  <r>
    <d v="2024-11-22T00:00:00"/>
    <s v="Francios - November Compensation - Deduction"/>
    <x v="10"/>
    <x v="1"/>
    <n v="-1800"/>
    <n v="-3.0721819387106533"/>
    <s v="Cash Box"/>
    <m/>
    <x v="7"/>
    <s v="LAGA Cameroon"/>
    <x v="2"/>
    <n v="585.90279999999996"/>
  </r>
  <r>
    <d v="2024-11-22T00:00:00"/>
    <s v="Phone"/>
    <x v="0"/>
    <x v="0"/>
    <n v="5000"/>
    <n v="8.5338387186407036"/>
    <s v="Phone-261"/>
    <m/>
    <x v="0"/>
    <s v="LAGA Cameroon"/>
    <x v="2"/>
    <n v="585.90279999999996"/>
  </r>
  <r>
    <d v="2024-11-22T00:00:00"/>
    <s v="Phone"/>
    <x v="0"/>
    <x v="0"/>
    <n v="5000"/>
    <n v="8.5338387186407036"/>
    <s v="Phone-262"/>
    <m/>
    <x v="13"/>
    <s v="LAGA Cameroon"/>
    <x v="2"/>
    <n v="585.90279999999996"/>
  </r>
  <r>
    <d v="2024-11-22T00:00:00"/>
    <s v="Phone"/>
    <x v="0"/>
    <x v="1"/>
    <n v="5000"/>
    <n v="8.5338387186407036"/>
    <s v="Phone-263"/>
    <m/>
    <x v="1"/>
    <s v="LAGA Cameroon"/>
    <x v="2"/>
    <n v="585.90279999999996"/>
  </r>
  <r>
    <d v="2024-11-22T00:00:00"/>
    <s v="Phone"/>
    <x v="0"/>
    <x v="2"/>
    <n v="5000"/>
    <n v="8.5338387186407036"/>
    <s v="Phone-264"/>
    <m/>
    <x v="2"/>
    <s v="LAGA Cameroon"/>
    <x v="2"/>
    <n v="585.90279999999996"/>
  </r>
  <r>
    <d v="2024-11-22T00:00:00"/>
    <s v="Phone"/>
    <x v="0"/>
    <x v="2"/>
    <n v="5000"/>
    <n v="8.5338387186407036"/>
    <s v="Phone-265"/>
    <m/>
    <x v="3"/>
    <s v="LAGA Cameroon"/>
    <x v="2"/>
    <n v="585.90279999999996"/>
  </r>
  <r>
    <d v="2024-11-22T00:00:00"/>
    <s v="Phone"/>
    <x v="0"/>
    <x v="2"/>
    <n v="2500"/>
    <n v="4.2669193593203518"/>
    <s v="Phone-266"/>
    <m/>
    <x v="3"/>
    <s v="LAGA Cameroon"/>
    <x v="2"/>
    <n v="585.90279999999996"/>
  </r>
  <r>
    <d v="2024-11-22T00:00:00"/>
    <s v="Phone"/>
    <x v="0"/>
    <x v="3"/>
    <n v="2500"/>
    <n v="4.2669193593203518"/>
    <s v="Phone-267"/>
    <m/>
    <x v="4"/>
    <s v="LAGA Cameroon"/>
    <x v="2"/>
    <n v="585.90279999999996"/>
  </r>
  <r>
    <d v="2024-11-22T00:00:00"/>
    <s v="Phone"/>
    <x v="0"/>
    <x v="1"/>
    <n v="2500"/>
    <n v="4.2669193593203518"/>
    <s v="Phone-268"/>
    <m/>
    <x v="5"/>
    <s v="LAGA Cameroon"/>
    <x v="2"/>
    <n v="585.90279999999996"/>
  </r>
  <r>
    <d v="2024-11-22T00:00:00"/>
    <s v="Phone"/>
    <x v="0"/>
    <x v="1"/>
    <n v="2500"/>
    <n v="4.2669193593203518"/>
    <s v="Phone-269"/>
    <m/>
    <x v="6"/>
    <s v="LAGA Cameroon"/>
    <x v="2"/>
    <n v="585.90279999999996"/>
  </r>
  <r>
    <d v="2024-11-22T00:00:00"/>
    <s v="Phone"/>
    <x v="0"/>
    <x v="1"/>
    <n v="2500"/>
    <n v="4.2669193593203518"/>
    <s v="Phone-270"/>
    <m/>
    <x v="7"/>
    <s v="LAGA Cameroon"/>
    <x v="2"/>
    <n v="585.90279999999996"/>
  </r>
  <r>
    <d v="2024-11-22T00:00:00"/>
    <s v="Phone"/>
    <x v="0"/>
    <x v="2"/>
    <n v="2500"/>
    <n v="4.2669193593203518"/>
    <s v="Phone-271"/>
    <m/>
    <x v="8"/>
    <s v="LAGA Cameroon"/>
    <x v="2"/>
    <n v="585.90279999999996"/>
  </r>
  <r>
    <d v="2024-11-22T00:00:00"/>
    <s v="Phone"/>
    <x v="0"/>
    <x v="2"/>
    <n v="2500"/>
    <n v="4.2669193593203518"/>
    <s v="Phone-272"/>
    <m/>
    <x v="9"/>
    <s v="LAGA Cameroon"/>
    <x v="2"/>
    <n v="585.90279999999996"/>
  </r>
  <r>
    <d v="2024-11-22T00:00:00"/>
    <s v="Phone"/>
    <x v="0"/>
    <x v="2"/>
    <n v="2500"/>
    <n v="4.2669193593203518"/>
    <s v="Phone-273"/>
    <m/>
    <x v="10"/>
    <s v="LAGA Cameroon"/>
    <x v="2"/>
    <n v="585.90279999999996"/>
  </r>
  <r>
    <d v="2024-11-22T00:00:00"/>
    <s v="Phone"/>
    <x v="0"/>
    <x v="4"/>
    <n v="2500"/>
    <n v="4.2669193593203518"/>
    <s v="Phone-274"/>
    <m/>
    <x v="11"/>
    <s v="LAGA Cameroon"/>
    <x v="2"/>
    <n v="585.90279999999996"/>
  </r>
  <r>
    <d v="2024-11-22T00:00:00"/>
    <s v="Phone"/>
    <x v="0"/>
    <x v="4"/>
    <n v="2500"/>
    <n v="4.2669193593203518"/>
    <s v="Phone-275"/>
    <m/>
    <x v="12"/>
    <s v="LAGA Cameroon"/>
    <x v="2"/>
    <n v="585.90279999999996"/>
  </r>
  <r>
    <d v="2024-11-22T00:00:00"/>
    <s v="Local Transport"/>
    <x v="1"/>
    <x v="0"/>
    <n v="2700"/>
    <n v="4.6082729080659801"/>
    <s v="arrey-r"/>
    <m/>
    <x v="0"/>
    <s v="LAGA Cameroon"/>
    <x v="2"/>
    <n v="585.90279999999996"/>
  </r>
  <r>
    <d v="2024-11-22T00:00:00"/>
    <s v="Local Transport "/>
    <x v="1"/>
    <x v="0"/>
    <n v="1900"/>
    <n v="3.2428587130834674"/>
    <s v="eri-r"/>
    <m/>
    <x v="13"/>
    <s v="LAGA Cameroon"/>
    <x v="2"/>
    <n v="585.90279999999996"/>
  </r>
  <r>
    <d v="2024-11-22T00:00:00"/>
    <s v="Local Transport"/>
    <x v="1"/>
    <x v="1"/>
    <n v="2000"/>
    <n v="3.4135354874562815"/>
    <s v="aim-r"/>
    <m/>
    <x v="1"/>
    <s v="LAGA Cameroon"/>
    <x v="2"/>
    <n v="585.90279999999996"/>
  </r>
  <r>
    <d v="2024-11-22T00:00:00"/>
    <s v="Local Transport"/>
    <x v="1"/>
    <x v="1"/>
    <n v="2000"/>
    <n v="3.4135354874562815"/>
    <s v="Love-r"/>
    <m/>
    <x v="5"/>
    <s v="LAGA Cameroon"/>
    <x v="2"/>
    <n v="585.90279999999996"/>
  </r>
  <r>
    <d v="2024-11-22T00:00:00"/>
    <s v="Local Transport"/>
    <x v="1"/>
    <x v="4"/>
    <n v="3800"/>
    <n v="6.4857174261669348"/>
    <s v="Uni-r"/>
    <m/>
    <x v="12"/>
    <s v="LAGA Cameroon"/>
    <x v="2"/>
    <n v="585.90279999999996"/>
  </r>
  <r>
    <d v="2024-11-22T00:00:00"/>
    <s v="Local Transport"/>
    <x v="1"/>
    <x v="4"/>
    <n v="3000"/>
    <n v="5.1203032311844217"/>
    <s v="Reb-r"/>
    <m/>
    <x v="11"/>
    <s v="LAGA Cameroon"/>
    <x v="2"/>
    <n v="585.90279999999996"/>
  </r>
  <r>
    <d v="2024-11-22T00:00:00"/>
    <s v="MTN Mobile Money"/>
    <x v="7"/>
    <x v="4"/>
    <n v="2000"/>
    <n v="3.4135354874562815"/>
    <s v="Reb-r"/>
    <m/>
    <x v="11"/>
    <s v="LAGA Cameroon"/>
    <x v="2"/>
    <n v="585.90279999999996"/>
  </r>
  <r>
    <d v="2024-11-22T00:00:00"/>
    <s v="Local Transport"/>
    <x v="1"/>
    <x v="1"/>
    <n v="2000"/>
    <n v="3.4135354874562815"/>
    <s v="ste-r"/>
    <m/>
    <x v="6"/>
    <s v="LAGA Cameroon"/>
    <x v="2"/>
    <n v="585.90279999999996"/>
  </r>
  <r>
    <d v="2024-11-22T00:00:00"/>
    <s v="Feeding"/>
    <x v="2"/>
    <x v="1"/>
    <n v="5000"/>
    <n v="8.5338387186407036"/>
    <s v="ste-r"/>
    <m/>
    <x v="6"/>
    <s v="LAGA Cameroon"/>
    <x v="2"/>
    <n v="585.90279999999996"/>
  </r>
  <r>
    <d v="2024-11-22T00:00:00"/>
    <s v="Ebolowa-Yaoundé"/>
    <x v="1"/>
    <x v="1"/>
    <n v="2500"/>
    <n v="4.2669193593203518"/>
    <s v="ste-3"/>
    <m/>
    <x v="6"/>
    <s v="LAGA Cameroon"/>
    <x v="2"/>
    <n v="585.90279999999996"/>
  </r>
  <r>
    <d v="2024-11-22T00:00:00"/>
    <s v="Local Transport"/>
    <x v="1"/>
    <x v="2"/>
    <n v="3400"/>
    <n v="5.8030103286756782"/>
    <s v="i54-r"/>
    <m/>
    <x v="2"/>
    <s v="LAGA Cameroon"/>
    <x v="2"/>
    <n v="585.90279999999996"/>
  </r>
  <r>
    <d v="2024-11-22T00:00:00"/>
    <s v="Batouri-Bertoua"/>
    <x v="1"/>
    <x v="2"/>
    <n v="2000"/>
    <n v="3.4135354874562815"/>
    <s v="10-i49-11"/>
    <m/>
    <x v="3"/>
    <s v="LAGA Cameroon"/>
    <x v="2"/>
    <n v="585.90279999999996"/>
  </r>
  <r>
    <d v="2024-11-22T00:00:00"/>
    <s v="Bertoua-Yaounde"/>
    <x v="1"/>
    <x v="2"/>
    <n v="7000"/>
    <n v="11.947374206096985"/>
    <s v="10-i49-12"/>
    <m/>
    <x v="3"/>
    <s v="LAGA Cameroon"/>
    <x v="2"/>
    <n v="585.90279999999996"/>
  </r>
  <r>
    <d v="2024-11-22T00:00:00"/>
    <s v="Local Transport"/>
    <x v="1"/>
    <x v="2"/>
    <n v="2000"/>
    <n v="3.4135354874562815"/>
    <s v="10-i49-r"/>
    <m/>
    <x v="3"/>
    <s v="LAGA Cameroon"/>
    <x v="2"/>
    <n v="585.90279999999996"/>
  </r>
  <r>
    <d v="2024-11-22T00:00:00"/>
    <s v="Feeding"/>
    <x v="2"/>
    <x v="2"/>
    <n v="5000"/>
    <n v="8.5338387186407036"/>
    <s v="10-i49-r"/>
    <m/>
    <x v="3"/>
    <s v="LAGA Cameroon"/>
    <x v="2"/>
    <n v="585.90279999999996"/>
  </r>
  <r>
    <d v="2024-11-22T00:00:00"/>
    <s v="Local Transport"/>
    <x v="1"/>
    <x v="2"/>
    <n v="2000"/>
    <n v="3.4135354874562815"/>
    <s v="13-i69-r"/>
    <n v="13"/>
    <x v="8"/>
    <s v="LAGA Cameroon"/>
    <x v="2"/>
    <n v="585.90279999999996"/>
  </r>
  <r>
    <d v="2024-11-22T00:00:00"/>
    <s v="Feeding"/>
    <x v="2"/>
    <x v="2"/>
    <n v="5000"/>
    <n v="8.5338387186407036"/>
    <s v="13-i69-r"/>
    <n v="13"/>
    <x v="8"/>
    <s v="LAGA Cameroon"/>
    <x v="2"/>
    <n v="585.90279999999996"/>
  </r>
  <r>
    <d v="2024-11-22T00:00:00"/>
    <s v="Drinks with informant"/>
    <x v="5"/>
    <x v="2"/>
    <n v="3000"/>
    <n v="5.1203032311844217"/>
    <s v="13-i69-r"/>
    <n v="13"/>
    <x v="8"/>
    <s v="LAGA Cameroon"/>
    <x v="2"/>
    <n v="585.90279999999996"/>
  </r>
  <r>
    <d v="2024-11-22T00:00:00"/>
    <s v="Lodging"/>
    <x v="2"/>
    <x v="2"/>
    <n v="10000"/>
    <n v="17.109635119921432"/>
    <s v="13-i69-8"/>
    <n v="13"/>
    <x v="8"/>
    <s v="LAGA Cameroon"/>
    <x v="1"/>
    <n v="584.46600000000001"/>
  </r>
  <r>
    <d v="2024-11-22T00:00:00"/>
    <s v="Local Transport"/>
    <x v="1"/>
    <x v="1"/>
    <n v="2000"/>
    <n v="3.4135354874562815"/>
    <s v="Fr-r"/>
    <m/>
    <x v="7"/>
    <s v="LAGA Cameroon"/>
    <x v="2"/>
    <n v="585.90279999999996"/>
  </r>
  <r>
    <d v="2024-11-22T00:00:00"/>
    <s v="Local Transport "/>
    <x v="3"/>
    <x v="2"/>
    <n v="1500"/>
    <n v="2.5601516155922108"/>
    <s v="11-i46-r"/>
    <n v="11"/>
    <x v="9"/>
    <s v="LAGA Cameroon"/>
    <x v="2"/>
    <n v="585.90279999999996"/>
  </r>
  <r>
    <d v="2024-11-22T00:00:00"/>
    <s v="Feeding"/>
    <x v="2"/>
    <x v="2"/>
    <n v="3000"/>
    <n v="5.1203032311844217"/>
    <s v="11-i46-r"/>
    <m/>
    <x v="9"/>
    <s v="LAGA Cameroon"/>
    <x v="2"/>
    <n v="585.90279999999996"/>
  </r>
  <r>
    <d v="2024-11-22T00:00:00"/>
    <s v="Ebolowa - Yaounde"/>
    <x v="3"/>
    <x v="2"/>
    <n v="2500"/>
    <n v="4.2669193593203518"/>
    <s v="11-i46-9"/>
    <m/>
    <x v="9"/>
    <s v="LAGA Cameroon"/>
    <x v="2"/>
    <n v="585.90279999999996"/>
  </r>
  <r>
    <d v="2024-11-22T00:00:00"/>
    <s v="Bertoua-Yaounde"/>
    <x v="1"/>
    <x v="2"/>
    <n v="7500"/>
    <n v="12.800758077961055"/>
    <s v="12-i53-11"/>
    <n v="12"/>
    <x v="10"/>
    <s v="LAGA Cameroon"/>
    <x v="2"/>
    <n v="585.90279999999996"/>
  </r>
  <r>
    <d v="2024-11-22T00:00:00"/>
    <s v="Local Transport"/>
    <x v="1"/>
    <x v="2"/>
    <n v="1500"/>
    <n v="2.5601516155922108"/>
    <s v="12-i53-r"/>
    <n v="12"/>
    <x v="10"/>
    <s v="LAGA Cameroon"/>
    <x v="2"/>
    <n v="585.90279999999996"/>
  </r>
  <r>
    <d v="2024-11-22T00:00:00"/>
    <s v="Feeding"/>
    <x v="2"/>
    <x v="2"/>
    <n v="3000"/>
    <n v="5.1203032311844217"/>
    <s v="12-i53-r"/>
    <n v="12"/>
    <x v="10"/>
    <s v="LAGA Cameroon"/>
    <x v="2"/>
    <n v="585.90279999999996"/>
  </r>
  <r>
    <d v="2024-11-22T00:00:00"/>
    <s v="Local Transport"/>
    <x v="1"/>
    <x v="3"/>
    <n v="3000"/>
    <n v="5.1203032311844217"/>
    <s v="ann-r"/>
    <m/>
    <x v="4"/>
    <s v="LAGA Cameroon"/>
    <x v="2"/>
    <n v="585.90279999999996"/>
  </r>
  <r>
    <d v="2024-11-22T00:00:00"/>
    <s v="Newspaper"/>
    <x v="4"/>
    <x v="3"/>
    <n v="4800"/>
    <n v="8.1924851698950754"/>
    <s v="ann-4"/>
    <m/>
    <x v="4"/>
    <s v="LAGA Cameroon"/>
    <x v="2"/>
    <n v="585.90279999999996"/>
  </r>
  <r>
    <d v="2024-11-23T00:00:00"/>
    <s v="Phone"/>
    <x v="0"/>
    <x v="0"/>
    <n v="5000"/>
    <n v="8.5338387186407036"/>
    <s v="Phone-276"/>
    <m/>
    <x v="0"/>
    <s v="LAGA Cameroon"/>
    <x v="2"/>
    <n v="585.90279999999996"/>
  </r>
  <r>
    <d v="2024-11-23T00:00:00"/>
    <s v="Phone"/>
    <x v="0"/>
    <x v="0"/>
    <n v="5000"/>
    <n v="8.5338387186407036"/>
    <s v="Phone-277"/>
    <m/>
    <x v="13"/>
    <s v="LAGA Cameroon"/>
    <x v="2"/>
    <n v="585.90279999999996"/>
  </r>
  <r>
    <d v="2024-11-23T00:00:00"/>
    <s v="Phone"/>
    <x v="0"/>
    <x v="1"/>
    <n v="2500"/>
    <n v="4.2669193593203518"/>
    <s v="Phone-278"/>
    <m/>
    <x v="1"/>
    <s v="LAGA Cameroon"/>
    <x v="2"/>
    <n v="585.90279999999996"/>
  </r>
  <r>
    <d v="2024-11-23T00:00:00"/>
    <s v="Phone"/>
    <x v="0"/>
    <x v="2"/>
    <n v="2500"/>
    <n v="4.2669193593203518"/>
    <s v="Phone-279"/>
    <m/>
    <x v="2"/>
    <s v="LAGA Cameroon"/>
    <x v="2"/>
    <n v="585.90279999999996"/>
  </r>
  <r>
    <d v="2024-11-23T00:00:00"/>
    <s v="Phone"/>
    <x v="0"/>
    <x v="2"/>
    <n v="2500"/>
    <n v="4.2669193593203518"/>
    <s v="Phone-280"/>
    <m/>
    <x v="3"/>
    <s v="LAGA Cameroon"/>
    <x v="2"/>
    <n v="585.90279999999996"/>
  </r>
  <r>
    <d v="2024-11-23T00:00:00"/>
    <s v="Phone"/>
    <x v="0"/>
    <x v="3"/>
    <n v="2500"/>
    <n v="4.2669193593203518"/>
    <s v="Phone-281"/>
    <m/>
    <x v="4"/>
    <s v="LAGA Cameroon"/>
    <x v="2"/>
    <n v="585.90279999999996"/>
  </r>
  <r>
    <d v="2024-11-23T00:00:00"/>
    <s v="Phone"/>
    <x v="0"/>
    <x v="1"/>
    <n v="2500"/>
    <n v="4.2669193593203518"/>
    <s v="Phone-282"/>
    <m/>
    <x v="5"/>
    <s v="LAGA Cameroon"/>
    <x v="2"/>
    <n v="585.90279999999996"/>
  </r>
  <r>
    <d v="2024-11-23T00:00:00"/>
    <s v="Phone"/>
    <x v="0"/>
    <x v="1"/>
    <n v="2500"/>
    <n v="4.2669193593203518"/>
    <s v="Phone-283"/>
    <m/>
    <x v="6"/>
    <s v="LAGA Cameroon"/>
    <x v="2"/>
    <n v="585.90279999999996"/>
  </r>
  <r>
    <d v="2024-11-23T00:00:00"/>
    <s v="Phone"/>
    <x v="0"/>
    <x v="1"/>
    <n v="2500"/>
    <n v="4.2669193593203518"/>
    <s v="Phone-284"/>
    <m/>
    <x v="7"/>
    <s v="LAGA Cameroon"/>
    <x v="2"/>
    <n v="585.90279999999996"/>
  </r>
  <r>
    <d v="2024-11-23T00:00:00"/>
    <s v="Phone"/>
    <x v="0"/>
    <x v="2"/>
    <n v="2500"/>
    <n v="4.2669193593203518"/>
    <s v="Phone-285"/>
    <m/>
    <x v="8"/>
    <s v="LAGA Cameroon"/>
    <x v="2"/>
    <n v="585.90279999999996"/>
  </r>
  <r>
    <d v="2024-11-23T00:00:00"/>
    <s v="Phone"/>
    <x v="0"/>
    <x v="2"/>
    <n v="2500"/>
    <n v="4.2669193593203518"/>
    <s v="Phone-286"/>
    <m/>
    <x v="9"/>
    <s v="LAGA Cameroon"/>
    <x v="2"/>
    <n v="585.90279999999996"/>
  </r>
  <r>
    <d v="2024-11-23T00:00:00"/>
    <s v="Phone"/>
    <x v="0"/>
    <x v="2"/>
    <n v="2500"/>
    <n v="4.2669193593203518"/>
    <s v="Phone-287"/>
    <m/>
    <x v="10"/>
    <s v="LAGA Cameroon"/>
    <x v="2"/>
    <n v="585.90279999999996"/>
  </r>
  <r>
    <d v="2024-11-23T00:00:00"/>
    <s v="Phone"/>
    <x v="0"/>
    <x v="4"/>
    <n v="2500"/>
    <n v="4.2669193593203518"/>
    <s v="Phone-288"/>
    <m/>
    <x v="11"/>
    <s v="LAGA Cameroon"/>
    <x v="2"/>
    <n v="585.90279999999996"/>
  </r>
  <r>
    <d v="2024-11-23T00:00:00"/>
    <s v="Phone"/>
    <x v="0"/>
    <x v="4"/>
    <n v="2500"/>
    <n v="4.2669193593203518"/>
    <s v="Phone-289"/>
    <m/>
    <x v="12"/>
    <s v="LAGA Cameroon"/>
    <x v="2"/>
    <n v="585.90279999999996"/>
  </r>
  <r>
    <d v="2024-11-23T00:00:00"/>
    <s v="Local Transport"/>
    <x v="1"/>
    <x v="0"/>
    <n v="2700"/>
    <n v="4.6082729080659801"/>
    <s v="arrey-r"/>
    <m/>
    <x v="0"/>
    <s v="LAGA Cameroon"/>
    <x v="2"/>
    <n v="585.90279999999996"/>
  </r>
  <r>
    <d v="2024-11-23T00:00:00"/>
    <s v="Local Transport "/>
    <x v="1"/>
    <x v="0"/>
    <n v="1800"/>
    <n v="3.0721819387106533"/>
    <s v="eri-r"/>
    <m/>
    <x v="13"/>
    <s v="LAGA Cameroon"/>
    <x v="2"/>
    <n v="585.90279999999996"/>
  </r>
  <r>
    <d v="2024-11-23T00:00:00"/>
    <s v="Local Transport"/>
    <x v="1"/>
    <x v="1"/>
    <n v="2000"/>
    <n v="3.4135354874562815"/>
    <s v="aim-r"/>
    <m/>
    <x v="1"/>
    <s v="LAGA Cameroon"/>
    <x v="2"/>
    <n v="585.90279999999996"/>
  </r>
  <r>
    <d v="2024-11-23T00:00:00"/>
    <s v="Local Transport"/>
    <x v="1"/>
    <x v="1"/>
    <n v="2000"/>
    <n v="3.4135354874562815"/>
    <s v="Love-r"/>
    <m/>
    <x v="5"/>
    <s v="LAGA Cameroon"/>
    <x v="2"/>
    <n v="585.90279999999996"/>
  </r>
  <r>
    <d v="2024-11-23T00:00:00"/>
    <s v="Local Transport"/>
    <x v="1"/>
    <x v="4"/>
    <n v="3800"/>
    <n v="6.4857174261669348"/>
    <s v="Uni-r"/>
    <m/>
    <x v="12"/>
    <s v="LAGA Cameroon"/>
    <x v="2"/>
    <n v="585.90279999999996"/>
  </r>
  <r>
    <d v="2024-11-23T00:00:00"/>
    <s v="Office Cleaning"/>
    <x v="6"/>
    <x v="4"/>
    <n v="10000"/>
    <n v="17.109635119921432"/>
    <s v="Uni-9"/>
    <m/>
    <x v="12"/>
    <s v="LAGA Cameroon"/>
    <x v="1"/>
    <n v="584.46600000000001"/>
  </r>
  <r>
    <d v="2024-11-23T00:00:00"/>
    <s v="Local Transport"/>
    <x v="1"/>
    <x v="4"/>
    <n v="2000"/>
    <n v="3.4219270239842863"/>
    <s v="Reb-r"/>
    <m/>
    <x v="11"/>
    <s v="LAGA Cameroon"/>
    <x v="1"/>
    <n v="584.46600000000001"/>
  </r>
  <r>
    <d v="2024-11-23T00:00:00"/>
    <s v="Local Transport"/>
    <x v="1"/>
    <x v="1"/>
    <n v="2000"/>
    <n v="3.4135354874562815"/>
    <s v="ste-r"/>
    <m/>
    <x v="6"/>
    <s v="LAGA Cameroon"/>
    <x v="2"/>
    <n v="585.90279999999996"/>
  </r>
  <r>
    <d v="2024-11-23T00:00:00"/>
    <s v="Local Transport"/>
    <x v="1"/>
    <x v="2"/>
    <n v="2400"/>
    <n v="4.0962425849475377"/>
    <s v="i54-r"/>
    <m/>
    <x v="2"/>
    <s v="LAGA Cameroon"/>
    <x v="2"/>
    <n v="585.90279999999996"/>
  </r>
  <r>
    <d v="2024-11-23T00:00:00"/>
    <s v="Local Transport"/>
    <x v="1"/>
    <x v="2"/>
    <n v="3000"/>
    <n v="5.1203032311844217"/>
    <s v="i49-r"/>
    <m/>
    <x v="3"/>
    <s v="LAGA Cameroon"/>
    <x v="2"/>
    <n v="585.90279999999996"/>
  </r>
  <r>
    <d v="2024-11-23T00:00:00"/>
    <s v="Douala-Yaounde"/>
    <x v="1"/>
    <x v="2"/>
    <n v="4000"/>
    <n v="6.8270709749125631"/>
    <s v="13-i69-9"/>
    <n v="13"/>
    <x v="8"/>
    <s v="LAGA Cameroon"/>
    <x v="2"/>
    <n v="585.90279999999996"/>
  </r>
  <r>
    <d v="2024-11-23T00:00:00"/>
    <s v="Local Transport"/>
    <x v="1"/>
    <x v="2"/>
    <n v="2000"/>
    <n v="3.4135354874562815"/>
    <s v="13-i69-r"/>
    <n v="13"/>
    <x v="8"/>
    <s v="LAGA Cameroon"/>
    <x v="2"/>
    <n v="585.90279999999996"/>
  </r>
  <r>
    <d v="2024-11-23T00:00:00"/>
    <s v="Feeding"/>
    <x v="2"/>
    <x v="2"/>
    <n v="5000"/>
    <n v="8.5338387186407036"/>
    <s v="13-i69-r"/>
    <n v="13"/>
    <x v="8"/>
    <s v="LAGA Cameroon"/>
    <x v="2"/>
    <n v="585.90279999999996"/>
  </r>
  <r>
    <d v="2024-11-23T00:00:00"/>
    <s v="Local Transport"/>
    <x v="1"/>
    <x v="1"/>
    <n v="2000"/>
    <n v="3.4135354874562815"/>
    <s v="Fr-r"/>
    <m/>
    <x v="7"/>
    <s v="LAGA Cameroon"/>
    <x v="2"/>
    <n v="585.90279999999996"/>
  </r>
  <r>
    <d v="2024-11-23T00:00:00"/>
    <s v="Local Transport "/>
    <x v="3"/>
    <x v="2"/>
    <n v="1800"/>
    <n v="3.0721819387106533"/>
    <s v="i46-r"/>
    <n v="15"/>
    <x v="9"/>
    <s v="LAGA Cameroon"/>
    <x v="2"/>
    <n v="585.90279999999996"/>
  </r>
  <r>
    <d v="2024-11-23T00:00:00"/>
    <s v="Local Transport"/>
    <x v="1"/>
    <x v="2"/>
    <n v="2000"/>
    <n v="3.4135354874562815"/>
    <s v="i53-r"/>
    <m/>
    <x v="10"/>
    <s v="LAGA Cameroon"/>
    <x v="2"/>
    <n v="585.90279999999996"/>
  </r>
  <r>
    <d v="2024-11-23T00:00:00"/>
    <s v="Local Transport"/>
    <x v="1"/>
    <x v="3"/>
    <n v="3000"/>
    <n v="5.1203032311844217"/>
    <s v="ann-r"/>
    <m/>
    <x v="4"/>
    <s v="LAGA Cameroon"/>
    <x v="2"/>
    <n v="585.90279999999996"/>
  </r>
  <r>
    <d v="2024-11-24T00:00:00"/>
    <s v="Local Transport "/>
    <x v="1"/>
    <x v="0"/>
    <n v="1900"/>
    <n v="3.2428587130834674"/>
    <s v="eri-r"/>
    <m/>
    <x v="13"/>
    <s v="LAGA Cameroon"/>
    <x v="2"/>
    <n v="585.90279999999996"/>
  </r>
  <r>
    <d v="2024-11-24T00:00:00"/>
    <s v="Yaounde-Akonolinga"/>
    <x v="1"/>
    <x v="1"/>
    <n v="1900"/>
    <n v="3.2428587130834674"/>
    <s v="Fr-11"/>
    <m/>
    <x v="7"/>
    <s v="LAGA Cameroon"/>
    <x v="2"/>
    <n v="585.90279999999996"/>
  </r>
  <r>
    <d v="2024-11-24T00:00:00"/>
    <s v="Feeding"/>
    <x v="2"/>
    <x v="1"/>
    <n v="5000"/>
    <n v="8.5338387186407036"/>
    <s v="Fr-r"/>
    <m/>
    <x v="7"/>
    <s v="LAGA Cameroon"/>
    <x v="2"/>
    <n v="585.90279999999996"/>
  </r>
  <r>
    <d v="2024-11-24T00:00:00"/>
    <s v="Lodging"/>
    <x v="2"/>
    <x v="1"/>
    <n v="10000"/>
    <n v="17.067677437281407"/>
    <s v="Fr-12"/>
    <m/>
    <x v="7"/>
    <s v="LAGA Cameroon"/>
    <x v="2"/>
    <n v="585.90279999999996"/>
  </r>
  <r>
    <d v="2024-11-24T00:00:00"/>
    <s v="Local Transport"/>
    <x v="1"/>
    <x v="1"/>
    <n v="2000"/>
    <n v="3.4135354874562815"/>
    <s v="Fr-r"/>
    <m/>
    <x v="7"/>
    <s v="LAGA Cameroon"/>
    <x v="2"/>
    <n v="585.90279999999996"/>
  </r>
  <r>
    <d v="2024-11-25T00:00:00"/>
    <s v="Phone"/>
    <x v="0"/>
    <x v="0"/>
    <n v="5000"/>
    <n v="8.5338387186407036"/>
    <s v="Phone-290"/>
    <m/>
    <x v="0"/>
    <s v="LAGA Cameroon"/>
    <x v="2"/>
    <n v="585.90279999999996"/>
  </r>
  <r>
    <d v="2024-11-25T00:00:00"/>
    <s v="Phone"/>
    <x v="0"/>
    <x v="0"/>
    <n v="5000"/>
    <n v="8.5338387186407036"/>
    <s v="Phone-291"/>
    <m/>
    <x v="13"/>
    <s v="LAGA Cameroon"/>
    <x v="2"/>
    <n v="585.90279999999996"/>
  </r>
  <r>
    <d v="2024-11-25T00:00:00"/>
    <s v="Phone"/>
    <x v="0"/>
    <x v="4"/>
    <n v="2500"/>
    <n v="4.2669193593203518"/>
    <s v="Phone-292"/>
    <m/>
    <x v="12"/>
    <s v="LAGA Cameroon"/>
    <x v="2"/>
    <n v="585.90279999999996"/>
  </r>
  <r>
    <d v="2024-11-25T00:00:00"/>
    <s v="Local Transport"/>
    <x v="1"/>
    <x v="0"/>
    <n v="2700"/>
    <n v="4.6082729080659801"/>
    <s v="arrey-r"/>
    <m/>
    <x v="0"/>
    <s v="LAGA Cameroon"/>
    <x v="2"/>
    <n v="585.90279999999996"/>
  </r>
  <r>
    <d v="2024-11-25T00:00:00"/>
    <s v="Local Transport "/>
    <x v="1"/>
    <x v="0"/>
    <n v="2000"/>
    <n v="3.4135354874562815"/>
    <s v="eri-r"/>
    <m/>
    <x v="13"/>
    <s v="LAGA Cameroon"/>
    <x v="2"/>
    <n v="585.90279999999996"/>
  </r>
  <r>
    <d v="2024-11-25T00:00:00"/>
    <s v="Local Transport"/>
    <x v="1"/>
    <x v="1"/>
    <n v="2000"/>
    <n v="3.4135354874562815"/>
    <s v="aim-r"/>
    <m/>
    <x v="1"/>
    <s v="LAGA Cameroon"/>
    <x v="2"/>
    <n v="585.90279999999996"/>
  </r>
  <r>
    <d v="2024-11-25T00:00:00"/>
    <s v="Local Transport"/>
    <x v="1"/>
    <x v="1"/>
    <n v="1900"/>
    <n v="3.2428587130834674"/>
    <s v="Love-r"/>
    <m/>
    <x v="5"/>
    <s v="LAGA Cameroon"/>
    <x v="2"/>
    <n v="585.90279999999996"/>
  </r>
  <r>
    <d v="2024-11-25T00:00:00"/>
    <s v="Local Transport"/>
    <x v="1"/>
    <x v="4"/>
    <n v="3800"/>
    <n v="6.4857174261669348"/>
    <s v="Uni-r"/>
    <m/>
    <x v="12"/>
    <s v="LAGA Cameroon"/>
    <x v="2"/>
    <n v="585.90279999999996"/>
  </r>
  <r>
    <d v="2024-11-25T00:00:00"/>
    <s v="Office Cleaning"/>
    <x v="6"/>
    <x v="4"/>
    <n v="12000"/>
    <n v="20.481212924737687"/>
    <s v="Uni-10"/>
    <m/>
    <x v="12"/>
    <s v="LAGA Cameroon"/>
    <x v="2"/>
    <n v="585.90279999999996"/>
  </r>
  <r>
    <d v="2024-11-25T00:00:00"/>
    <s v="Local Transport"/>
    <x v="1"/>
    <x v="4"/>
    <n v="3000"/>
    <n v="5.1203032311844217"/>
    <s v="Reb-r"/>
    <m/>
    <x v="11"/>
    <s v="LAGA Cameroon"/>
    <x v="2"/>
    <n v="585.90279999999996"/>
  </r>
  <r>
    <d v="2024-11-25T00:00:00"/>
    <s v="MTN Mobile Money"/>
    <x v="7"/>
    <x v="4"/>
    <n v="2000"/>
    <n v="3.4135354874562815"/>
    <s v="Reb-r"/>
    <m/>
    <x v="11"/>
    <s v="LAGA Cameroon"/>
    <x v="2"/>
    <n v="585.90279999999996"/>
  </r>
  <r>
    <d v="2024-11-25T00:00:00"/>
    <s v="Local Transport"/>
    <x v="1"/>
    <x v="1"/>
    <n v="2000"/>
    <n v="3.4135354874562815"/>
    <s v="ste-r"/>
    <m/>
    <x v="6"/>
    <s v="LAGA Cameroon"/>
    <x v="2"/>
    <n v="585.90279999999996"/>
  </r>
  <r>
    <d v="2024-11-25T00:00:00"/>
    <s v="Local Transport"/>
    <x v="1"/>
    <x v="2"/>
    <n v="2400"/>
    <n v="4.0962425849475377"/>
    <s v="i54-r"/>
    <m/>
    <x v="2"/>
    <s v="LAGA Cameroon"/>
    <x v="2"/>
    <n v="585.90279999999996"/>
  </r>
  <r>
    <d v="2024-11-25T00:00:00"/>
    <s v="Local Transport"/>
    <x v="1"/>
    <x v="2"/>
    <n v="3900"/>
    <n v="6.656394200539749"/>
    <s v="i49-r"/>
    <m/>
    <x v="3"/>
    <s v="LAGA Cameroon"/>
    <x v="2"/>
    <n v="585.90279999999996"/>
  </r>
  <r>
    <d v="2024-11-25T00:00:00"/>
    <s v="Local Transport"/>
    <x v="1"/>
    <x v="2"/>
    <n v="3500"/>
    <n v="5.9736871030484924"/>
    <s v="i69-r"/>
    <m/>
    <x v="8"/>
    <s v="LAGA Cameroon"/>
    <x v="2"/>
    <n v="585.90279999999996"/>
  </r>
  <r>
    <d v="2024-11-25T00:00:00"/>
    <s v="Akonolinga-Yaounde"/>
    <x v="1"/>
    <x v="1"/>
    <n v="1900"/>
    <n v="3.2428587130834674"/>
    <s v="Fr-13"/>
    <m/>
    <x v="7"/>
    <s v="LAGA Cameroon"/>
    <x v="2"/>
    <n v="585.90279999999996"/>
  </r>
  <r>
    <d v="2024-11-25T00:00:00"/>
    <s v="Feeding"/>
    <x v="2"/>
    <x v="1"/>
    <n v="5000"/>
    <n v="8.5338387186407036"/>
    <s v="Fr-r"/>
    <m/>
    <x v="7"/>
    <s v="LAGA Cameroon"/>
    <x v="2"/>
    <n v="585.90279999999996"/>
  </r>
  <r>
    <d v="2024-11-25T00:00:00"/>
    <s v="Local Transport"/>
    <x v="1"/>
    <x v="1"/>
    <n v="2000"/>
    <n v="3.4135354874562815"/>
    <s v="Fr-r"/>
    <m/>
    <x v="7"/>
    <s v="LAGA Cameroon"/>
    <x v="2"/>
    <n v="585.90279999999996"/>
  </r>
  <r>
    <d v="2024-11-25T00:00:00"/>
    <s v="Local Transport "/>
    <x v="3"/>
    <x v="2"/>
    <n v="1800"/>
    <n v="3.0721819387106533"/>
    <s v="i46-r"/>
    <n v="15"/>
    <x v="9"/>
    <s v="LAGA Cameroon"/>
    <x v="2"/>
    <n v="585.90279999999996"/>
  </r>
  <r>
    <d v="2024-11-25T00:00:00"/>
    <s v="Local Transport"/>
    <x v="1"/>
    <x v="2"/>
    <n v="2000"/>
    <n v="3.4135354874562815"/>
    <s v="i53-r"/>
    <m/>
    <x v="10"/>
    <s v="LAGA Cameroon"/>
    <x v="2"/>
    <n v="585.90279999999996"/>
  </r>
  <r>
    <d v="2024-11-25T00:00:00"/>
    <s v="Local Transport"/>
    <x v="1"/>
    <x v="3"/>
    <n v="4000"/>
    <n v="6.8270709749125631"/>
    <s v="ann-r"/>
    <m/>
    <x v="4"/>
    <s v="LAGA Cameroon"/>
    <x v="2"/>
    <n v="585.90279999999996"/>
  </r>
  <r>
    <d v="2024-11-25T00:00:00"/>
    <s v="LAGA meeting "/>
    <x v="10"/>
    <x v="6"/>
    <n v="8600"/>
    <n v="14.678202596062009"/>
    <s v="ann-5"/>
    <m/>
    <x v="4"/>
    <s v="LAGA Cameroon"/>
    <x v="2"/>
    <n v="585.90279999999996"/>
  </r>
  <r>
    <d v="2024-11-25T00:00:00"/>
    <s v="LAGA meeting "/>
    <x v="10"/>
    <x v="6"/>
    <n v="15400"/>
    <n v="26.284223253413366"/>
    <s v="ann-6"/>
    <m/>
    <x v="4"/>
    <s v="LAGA Cameroon"/>
    <x v="2"/>
    <n v="585.90279999999996"/>
  </r>
  <r>
    <d v="2024-11-26T00:00:00"/>
    <s v="Phone"/>
    <x v="0"/>
    <x v="0"/>
    <n v="5000"/>
    <n v="8.5338387186407036"/>
    <s v="Phone-293"/>
    <m/>
    <x v="0"/>
    <s v="LAGA Cameroon"/>
    <x v="2"/>
    <n v="585.90279999999996"/>
  </r>
  <r>
    <d v="2024-11-26T00:00:00"/>
    <s v="Phone"/>
    <x v="0"/>
    <x v="0"/>
    <n v="5000"/>
    <n v="8.5338387186407036"/>
    <s v="Phone-294"/>
    <m/>
    <x v="13"/>
    <s v="LAGA Cameroon"/>
    <x v="2"/>
    <n v="585.90279999999996"/>
  </r>
  <r>
    <d v="2024-11-26T00:00:00"/>
    <s v="Local Transport"/>
    <x v="1"/>
    <x v="0"/>
    <n v="2700"/>
    <n v="4.6082729080659801"/>
    <s v="arrey-r"/>
    <m/>
    <x v="0"/>
    <s v="LAGA Cameroon"/>
    <x v="2"/>
    <n v="585.90279999999996"/>
  </r>
  <r>
    <d v="2024-11-26T00:00:00"/>
    <s v="Local Transport "/>
    <x v="1"/>
    <x v="0"/>
    <n v="2500"/>
    <n v="4.2669193593203518"/>
    <s v="eri-r"/>
    <m/>
    <x v="13"/>
    <s v="LAGA Cameroon"/>
    <x v="2"/>
    <n v="585.90279999999996"/>
  </r>
  <r>
    <d v="2024-11-26T00:00:00"/>
    <s v="Local Transport"/>
    <x v="1"/>
    <x v="1"/>
    <n v="2000"/>
    <n v="3.4135354874562815"/>
    <s v="aim-r"/>
    <m/>
    <x v="1"/>
    <s v="LAGA Cameroon"/>
    <x v="2"/>
    <n v="585.90279999999996"/>
  </r>
  <r>
    <d v="2024-11-26T00:00:00"/>
    <s v="Local Transport"/>
    <x v="1"/>
    <x v="1"/>
    <n v="1700"/>
    <n v="2.9015051643378391"/>
    <s v="Love-r"/>
    <m/>
    <x v="5"/>
    <s v="LAGA Cameroon"/>
    <x v="2"/>
    <n v="585.90279999999996"/>
  </r>
  <r>
    <d v="2024-11-26T00:00:00"/>
    <s v="Local Transport"/>
    <x v="1"/>
    <x v="4"/>
    <n v="3800"/>
    <n v="6.4857174261669348"/>
    <s v="Uni-r"/>
    <m/>
    <x v="12"/>
    <s v="LAGA Cameroon"/>
    <x v="2"/>
    <n v="585.90279999999996"/>
  </r>
  <r>
    <d v="2024-11-26T00:00:00"/>
    <s v="Local Transport"/>
    <x v="1"/>
    <x v="4"/>
    <n v="2000"/>
    <n v="3.4135354874562815"/>
    <s v="Reb-r"/>
    <m/>
    <x v="11"/>
    <s v="LAGA Cameroon"/>
    <x v="2"/>
    <n v="585.90279999999996"/>
  </r>
  <r>
    <d v="2024-11-26T00:00:00"/>
    <s v="Local Transport"/>
    <x v="1"/>
    <x v="1"/>
    <n v="2000"/>
    <n v="3.4135354874562815"/>
    <s v="ste-r"/>
    <m/>
    <x v="6"/>
    <s v="LAGA Cameroon"/>
    <x v="2"/>
    <n v="585.90279999999996"/>
  </r>
  <r>
    <d v="2024-11-26T00:00:00"/>
    <s v="Local Transport"/>
    <x v="1"/>
    <x v="2"/>
    <n v="2400"/>
    <n v="4.0962425849475377"/>
    <s v="i54-r"/>
    <m/>
    <x v="2"/>
    <s v="LAGA Cameroon"/>
    <x v="2"/>
    <n v="585.90279999999996"/>
  </r>
  <r>
    <d v="2024-11-26T00:00:00"/>
    <s v="Local Transport"/>
    <x v="1"/>
    <x v="2"/>
    <n v="3000"/>
    <n v="5.1203032311844217"/>
    <s v="i49-r"/>
    <m/>
    <x v="3"/>
    <s v="LAGA Cameroon"/>
    <x v="2"/>
    <n v="585.90279999999996"/>
  </r>
  <r>
    <d v="2024-11-26T00:00:00"/>
    <s v="Local Transport"/>
    <x v="1"/>
    <x v="2"/>
    <n v="2800"/>
    <n v="4.7789496824387943"/>
    <s v="i69-r"/>
    <m/>
    <x v="8"/>
    <s v="LAGA Cameroon"/>
    <x v="2"/>
    <n v="585.90279999999996"/>
  </r>
  <r>
    <d v="2024-11-26T00:00:00"/>
    <s v="Local Transport"/>
    <x v="1"/>
    <x v="1"/>
    <n v="2950"/>
    <n v="5.034964843998015"/>
    <s v="Fr-r"/>
    <m/>
    <x v="7"/>
    <s v="LAGA Cameroon"/>
    <x v="2"/>
    <n v="585.90279999999996"/>
  </r>
  <r>
    <d v="2024-11-26T00:00:00"/>
    <s v="Local Transport "/>
    <x v="3"/>
    <x v="2"/>
    <n v="1800"/>
    <n v="3.0721819387106533"/>
    <s v="i46-r"/>
    <n v="15"/>
    <x v="9"/>
    <s v="LAGA Cameroon"/>
    <x v="2"/>
    <n v="585.90279999999996"/>
  </r>
  <r>
    <d v="2024-11-26T00:00:00"/>
    <s v="Local Transport"/>
    <x v="1"/>
    <x v="2"/>
    <n v="2000"/>
    <n v="3.4135354874562815"/>
    <s v="i53-r"/>
    <m/>
    <x v="10"/>
    <s v="LAGA Cameroon"/>
    <x v="2"/>
    <n v="585.90279999999996"/>
  </r>
  <r>
    <d v="2024-11-26T00:00:00"/>
    <s v="News du Camer internet publication F"/>
    <x v="15"/>
    <x v="3"/>
    <n v="5000"/>
    <n v="8.5338387186407036"/>
    <s v="ann-r"/>
    <m/>
    <x v="4"/>
    <s v="LAGA Cameroon"/>
    <x v="2"/>
    <n v="585.90279999999996"/>
  </r>
  <r>
    <d v="2024-11-26T00:00:00"/>
    <s v="Local Transport"/>
    <x v="1"/>
    <x v="3"/>
    <n v="3000"/>
    <n v="5.1203032311844217"/>
    <s v="ann-r"/>
    <m/>
    <x v="4"/>
    <s v="LAGA Cameroon"/>
    <x v="2"/>
    <n v="585.90279999999996"/>
  </r>
  <r>
    <d v="2024-11-27T00:00:00"/>
    <s v="Phone"/>
    <x v="0"/>
    <x v="0"/>
    <n v="5000"/>
    <n v="8.5338387186407036"/>
    <s v="Phone-295"/>
    <m/>
    <x v="0"/>
    <s v="LAGA Cameroon"/>
    <x v="2"/>
    <n v="585.90279999999996"/>
  </r>
  <r>
    <d v="2024-11-27T00:00:00"/>
    <s v="Phone"/>
    <x v="0"/>
    <x v="0"/>
    <n v="5000"/>
    <n v="8.5338387186407036"/>
    <s v="Phone-296"/>
    <m/>
    <x v="13"/>
    <s v="LAGA Cameroon"/>
    <x v="2"/>
    <n v="585.90279999999996"/>
  </r>
  <r>
    <d v="2024-11-27T00:00:00"/>
    <s v="Local Transport"/>
    <x v="1"/>
    <x v="0"/>
    <n v="2700"/>
    <n v="4.6082729080659801"/>
    <s v="arrey-r"/>
    <m/>
    <x v="0"/>
    <s v="LAGA Cameroon"/>
    <x v="2"/>
    <n v="585.90279999999996"/>
  </r>
  <r>
    <d v="2024-11-27T00:00:00"/>
    <s v="Airport Taxi"/>
    <x v="1"/>
    <x v="0"/>
    <n v="10000"/>
    <n v="17.067677437281407"/>
    <s v="eri-r"/>
    <m/>
    <x v="13"/>
    <s v="LAGA Cameroon"/>
    <x v="2"/>
    <n v="585.90279999999996"/>
  </r>
  <r>
    <d v="2024-11-27T00:00:00"/>
    <s v="Local Transport"/>
    <x v="1"/>
    <x v="1"/>
    <n v="2000"/>
    <n v="3.4135354874562815"/>
    <s v="aim-r"/>
    <m/>
    <x v="1"/>
    <s v="LAGA Cameroon"/>
    <x v="2"/>
    <n v="585.90279999999996"/>
  </r>
  <r>
    <d v="2024-11-27T00:00:00"/>
    <s v="Local Transport"/>
    <x v="1"/>
    <x v="1"/>
    <n v="1900"/>
    <n v="3.2428587130834674"/>
    <s v="Love-r"/>
    <m/>
    <x v="5"/>
    <s v="LAGA Cameroon"/>
    <x v="2"/>
    <n v="585.90279999999996"/>
  </r>
  <r>
    <d v="2024-11-27T00:00:00"/>
    <s v="Local Transport"/>
    <x v="1"/>
    <x v="4"/>
    <n v="3800"/>
    <n v="6.4857174261669348"/>
    <s v="Uni-r"/>
    <m/>
    <x v="12"/>
    <s v="LAGA Cameroon"/>
    <x v="2"/>
    <n v="585.90279999999996"/>
  </r>
  <r>
    <d v="2024-11-27T00:00:00"/>
    <s v="Local Transport"/>
    <x v="1"/>
    <x v="4"/>
    <n v="3000"/>
    <n v="5.1203032311844217"/>
    <s v="Reb-r"/>
    <m/>
    <x v="11"/>
    <s v="LAGA Cameroon"/>
    <x v="2"/>
    <n v="585.90279999999996"/>
  </r>
  <r>
    <d v="2024-11-27T00:00:00"/>
    <s v="Local Transport"/>
    <x v="1"/>
    <x v="1"/>
    <n v="2000"/>
    <n v="3.4135354874562815"/>
    <s v="ste-r"/>
    <m/>
    <x v="6"/>
    <s v="LAGA Cameroon"/>
    <x v="2"/>
    <n v="585.90279999999996"/>
  </r>
  <r>
    <d v="2024-11-27T00:00:00"/>
    <s v="Local Transport"/>
    <x v="1"/>
    <x v="2"/>
    <n v="2400"/>
    <n v="4.0962425849475377"/>
    <s v="i49-r"/>
    <m/>
    <x v="3"/>
    <s v="LAGA Cameroon"/>
    <x v="2"/>
    <n v="585.90279999999996"/>
  </r>
  <r>
    <d v="2024-11-27T00:00:00"/>
    <s v="Local Transport"/>
    <x v="1"/>
    <x v="2"/>
    <n v="3500"/>
    <n v="5.9736871030484924"/>
    <s v="i69-r"/>
    <m/>
    <x v="8"/>
    <s v="LAGA Cameroon"/>
    <x v="2"/>
    <n v="585.90279999999996"/>
  </r>
  <r>
    <d v="2024-11-27T00:00:00"/>
    <s v="Local Transport"/>
    <x v="1"/>
    <x v="1"/>
    <n v="2000"/>
    <n v="3.4135354874562815"/>
    <s v="Fr-r"/>
    <m/>
    <x v="7"/>
    <s v="LAGA Cameroon"/>
    <x v="2"/>
    <n v="585.90279999999996"/>
  </r>
  <r>
    <d v="2024-11-27T00:00:00"/>
    <s v="Local Transport "/>
    <x v="3"/>
    <x v="2"/>
    <n v="1800"/>
    <n v="3.0721819387106533"/>
    <s v="i46-r"/>
    <n v="15"/>
    <x v="9"/>
    <s v="LAGA Cameroon"/>
    <x v="2"/>
    <n v="585.90279999999996"/>
  </r>
  <r>
    <d v="2024-11-27T00:00:00"/>
    <s v="Local Transport"/>
    <x v="1"/>
    <x v="2"/>
    <n v="2000"/>
    <n v="3.4135354874562815"/>
    <s v="i53-r"/>
    <m/>
    <x v="10"/>
    <s v="LAGA Cameroon"/>
    <x v="2"/>
    <n v="585.90279999999996"/>
  </r>
  <r>
    <d v="2024-11-27T00:00:00"/>
    <s v="Local Transport"/>
    <x v="1"/>
    <x v="3"/>
    <n v="3000"/>
    <n v="5.1203032311844217"/>
    <s v="ann-r"/>
    <m/>
    <x v="4"/>
    <s v="LAGA Cameroon"/>
    <x v="2"/>
    <n v="585.90279999999996"/>
  </r>
  <r>
    <d v="2024-11-27T00:00:00"/>
    <s v="Alwihda info internet publication F"/>
    <x v="15"/>
    <x v="3"/>
    <n v="5000"/>
    <n v="8.5338387186407036"/>
    <s v="ann-r"/>
    <m/>
    <x v="4"/>
    <s v="LAGA Cameroon"/>
    <x v="2"/>
    <n v="585.90279999999996"/>
  </r>
  <r>
    <d v="2024-11-27T00:00:00"/>
    <s v="NewsWatch newspaper E"/>
    <x v="15"/>
    <x v="3"/>
    <n v="10000"/>
    <n v="17.067677437281407"/>
    <s v="ann-r"/>
    <m/>
    <x v="4"/>
    <s v="LAGA Cameroon"/>
    <x v="2"/>
    <n v="585.90279999999996"/>
  </r>
  <r>
    <d v="2024-11-28T00:00:00"/>
    <s v="Local Transport"/>
    <x v="1"/>
    <x v="0"/>
    <n v="2700"/>
    <n v="4.6082729080659801"/>
    <s v="arrey-r"/>
    <m/>
    <x v="0"/>
    <s v="LAGA Cameroon"/>
    <x v="2"/>
    <n v="585.90279999999996"/>
  </r>
  <r>
    <d v="2024-11-28T00:00:00"/>
    <s v="Local Transport"/>
    <x v="1"/>
    <x v="1"/>
    <n v="2000"/>
    <n v="3.4135354874562815"/>
    <s v="aim-r"/>
    <m/>
    <x v="1"/>
    <s v="LAGA Cameroon"/>
    <x v="2"/>
    <n v="585.90279999999996"/>
  </r>
  <r>
    <d v="2024-11-28T00:00:00"/>
    <s v="Local Transport"/>
    <x v="1"/>
    <x v="1"/>
    <n v="1800"/>
    <n v="3.0721819387106533"/>
    <s v="Love-r"/>
    <m/>
    <x v="5"/>
    <s v="LAGA Cameroon"/>
    <x v="2"/>
    <n v="585.90279999999996"/>
  </r>
  <r>
    <d v="2024-11-28T00:00:00"/>
    <s v="Yaounde-Ntui"/>
    <x v="1"/>
    <x v="1"/>
    <n v="2500"/>
    <n v="4.2669193593203518"/>
    <s v="Love-3"/>
    <m/>
    <x v="5"/>
    <s v="LAGA Cameroon"/>
    <x v="2"/>
    <n v="585.90279999999996"/>
  </r>
  <r>
    <d v="2024-11-28T00:00:00"/>
    <s v="Feeding"/>
    <x v="2"/>
    <x v="1"/>
    <n v="5000"/>
    <n v="8.5338387186407036"/>
    <s v="Love-r"/>
    <m/>
    <x v="5"/>
    <s v="LAGA Cameroon"/>
    <x v="2"/>
    <n v="585.90279999999996"/>
  </r>
  <r>
    <d v="2024-11-28T00:00:00"/>
    <s v="Local Transport"/>
    <x v="1"/>
    <x v="1"/>
    <n v="2000"/>
    <n v="3.4135354874562815"/>
    <s v="Love-r"/>
    <m/>
    <x v="5"/>
    <s v="LAGA Cameroon"/>
    <x v="2"/>
    <n v="585.90279999999996"/>
  </r>
  <r>
    <d v="2024-11-28T00:00:00"/>
    <s v="Ntui -Yaounde"/>
    <x v="1"/>
    <x v="1"/>
    <n v="2500"/>
    <n v="4.2669193593203518"/>
    <s v="Love-4"/>
    <m/>
    <x v="5"/>
    <s v="LAGA Cameroon"/>
    <x v="2"/>
    <n v="585.90279999999996"/>
  </r>
  <r>
    <d v="2024-11-28T00:00:00"/>
    <s v="Local Transport"/>
    <x v="1"/>
    <x v="4"/>
    <n v="3800"/>
    <n v="6.4857174261669348"/>
    <s v="Uni-r"/>
    <m/>
    <x v="12"/>
    <s v="LAGA Cameroon"/>
    <x v="2"/>
    <n v="585.90279999999996"/>
  </r>
  <r>
    <d v="2024-11-28T00:00:00"/>
    <s v="Local Transport"/>
    <x v="1"/>
    <x v="4"/>
    <n v="2000"/>
    <n v="3.4135354874562815"/>
    <s v="Reb-r"/>
    <m/>
    <x v="11"/>
    <s v="LAGA Cameroon"/>
    <x v="2"/>
    <n v="585.90279999999996"/>
  </r>
  <r>
    <d v="2024-11-28T00:00:00"/>
    <s v="Local Transport"/>
    <x v="1"/>
    <x v="1"/>
    <n v="2000"/>
    <n v="3.4135354874562815"/>
    <s v="ste-r"/>
    <m/>
    <x v="6"/>
    <s v="LAGA Cameroon"/>
    <x v="2"/>
    <n v="585.90279999999996"/>
  </r>
  <r>
    <d v="2024-11-28T00:00:00"/>
    <s v="Local Transport"/>
    <x v="1"/>
    <x v="2"/>
    <n v="3000"/>
    <n v="5.1203032311844217"/>
    <s v="i49-r"/>
    <m/>
    <x v="3"/>
    <s v="LAGA Cameroon"/>
    <x v="2"/>
    <n v="585.90279999999996"/>
  </r>
  <r>
    <d v="2024-11-28T00:00:00"/>
    <s v="Local Transport"/>
    <x v="1"/>
    <x v="2"/>
    <n v="2800"/>
    <n v="4.7789496824387943"/>
    <s v="i69-r"/>
    <m/>
    <x v="8"/>
    <s v="LAGA Cameroon"/>
    <x v="2"/>
    <n v="585.90279999999996"/>
  </r>
  <r>
    <d v="2024-11-28T00:00:00"/>
    <s v="Local Transport"/>
    <x v="1"/>
    <x v="1"/>
    <n v="2900"/>
    <n v="4.9496264568116084"/>
    <s v="Fr-r"/>
    <m/>
    <x v="7"/>
    <s v="LAGA Cameroon"/>
    <x v="2"/>
    <n v="585.90279999999996"/>
  </r>
  <r>
    <d v="2024-11-28T00:00:00"/>
    <s v="Local Transport "/>
    <x v="3"/>
    <x v="2"/>
    <n v="1800"/>
    <n v="3.0721819387106533"/>
    <s v="i46-r"/>
    <n v="15"/>
    <x v="9"/>
    <s v="LAGA Cameroon"/>
    <x v="2"/>
    <n v="585.90279999999996"/>
  </r>
  <r>
    <d v="2024-11-28T00:00:00"/>
    <s v="Local Transport"/>
    <x v="1"/>
    <x v="2"/>
    <n v="2000"/>
    <n v="3.4135354874562815"/>
    <s v="i53-r"/>
    <m/>
    <x v="10"/>
    <s v="LAGA Cameroon"/>
    <x v="2"/>
    <n v="585.90279999999996"/>
  </r>
  <r>
    <d v="2024-11-28T00:00:00"/>
    <s v="Local Transport"/>
    <x v="1"/>
    <x v="3"/>
    <n v="3000"/>
    <n v="5.1203032311844217"/>
    <s v="ann-r"/>
    <m/>
    <x v="4"/>
    <s v="LAGA Cameroon"/>
    <x v="2"/>
    <n v="585.90279999999996"/>
  </r>
  <r>
    <d v="2024-11-29T00:00:00"/>
    <s v="Local Transport"/>
    <x v="1"/>
    <x v="0"/>
    <n v="2700"/>
    <n v="4.6082729080659801"/>
    <s v="arrey-r"/>
    <m/>
    <x v="0"/>
    <s v="LAGA Cameroon"/>
    <x v="2"/>
    <n v="585.90279999999996"/>
  </r>
  <r>
    <d v="2024-11-29T00:00:00"/>
    <s v="Yaounde-Douala"/>
    <x v="1"/>
    <x v="0"/>
    <n v="8000"/>
    <n v="13.654141949825126"/>
    <s v="arrey-2"/>
    <m/>
    <x v="0"/>
    <s v="LAGA Cameroon"/>
    <x v="2"/>
    <n v="585.90279999999996"/>
  </r>
  <r>
    <d v="2024-11-29T00:00:00"/>
    <s v="Lodging"/>
    <x v="2"/>
    <x v="0"/>
    <n v="15000"/>
    <n v="25.601516155922109"/>
    <s v="arrey-3"/>
    <m/>
    <x v="0"/>
    <s v="LAGA Cameroon"/>
    <x v="2"/>
    <n v="585.90279999999996"/>
  </r>
  <r>
    <d v="2024-11-29T00:00:00"/>
    <s v="Local Transport"/>
    <x v="1"/>
    <x v="1"/>
    <n v="2000"/>
    <n v="3.4135354874562815"/>
    <s v="aim-r"/>
    <m/>
    <x v="1"/>
    <s v="LAGA Cameroon"/>
    <x v="2"/>
    <n v="585.90279999999996"/>
  </r>
  <r>
    <d v="2024-11-29T00:00:00"/>
    <s v="Yaounde-Douala"/>
    <x v="1"/>
    <x v="1"/>
    <n v="7000"/>
    <n v="11.947374206096985"/>
    <s v="aim-22"/>
    <m/>
    <x v="1"/>
    <s v="LAGA Cameroon"/>
    <x v="2"/>
    <n v="585.90279999999996"/>
  </r>
  <r>
    <d v="2024-11-29T00:00:00"/>
    <s v="Lodging"/>
    <x v="2"/>
    <x v="1"/>
    <n v="15000"/>
    <n v="25.601516155922109"/>
    <s v="aim-23"/>
    <m/>
    <x v="1"/>
    <s v="LAGA Cameroon"/>
    <x v="2"/>
    <n v="585.90279999999996"/>
  </r>
  <r>
    <d v="2024-11-29T00:00:00"/>
    <s v="Yaounde-Douala"/>
    <x v="1"/>
    <x v="1"/>
    <n v="7000"/>
    <n v="11.947374206096985"/>
    <s v="Love-5"/>
    <m/>
    <x v="5"/>
    <s v="LAGA Cameroon"/>
    <x v="2"/>
    <n v="585.90279999999996"/>
  </r>
  <r>
    <d v="2024-11-29T00:00:00"/>
    <s v="Lodging"/>
    <x v="2"/>
    <x v="1"/>
    <n v="10000"/>
    <n v="17.067677437281407"/>
    <s v="Love-6"/>
    <m/>
    <x v="5"/>
    <s v="LAGA Cameroon"/>
    <x v="2"/>
    <n v="585.90279999999996"/>
  </r>
  <r>
    <d v="2024-11-29T00:00:00"/>
    <s v="Feeding"/>
    <x v="2"/>
    <x v="1"/>
    <n v="5000"/>
    <n v="8.5338387186407036"/>
    <s v="Love-r"/>
    <m/>
    <x v="5"/>
    <s v="LAGA Cameroon"/>
    <x v="2"/>
    <n v="585.90279999999996"/>
  </r>
  <r>
    <d v="2024-11-29T00:00:00"/>
    <s v="Local Transport"/>
    <x v="1"/>
    <x v="1"/>
    <n v="2000"/>
    <n v="3.4135354874562815"/>
    <s v="Love-r"/>
    <m/>
    <x v="5"/>
    <s v="LAGA Cameroon"/>
    <x v="2"/>
    <n v="585.90279999999996"/>
  </r>
  <r>
    <d v="2024-11-29T00:00:00"/>
    <s v="Yaounde-Douala"/>
    <x v="1"/>
    <x v="4"/>
    <n v="7500"/>
    <n v="12.800758077961055"/>
    <s v="Uni-11"/>
    <m/>
    <x v="12"/>
    <s v="LAGA Cameroon"/>
    <x v="2"/>
    <n v="585.90279999999996"/>
  </r>
  <r>
    <d v="2024-11-29T00:00:00"/>
    <s v="Local Transport"/>
    <x v="1"/>
    <x v="4"/>
    <n v="2000"/>
    <n v="3.4135354874562815"/>
    <s v="Uni-r"/>
    <m/>
    <x v="12"/>
    <s v="LAGA Cameroon"/>
    <x v="2"/>
    <n v="585.90279999999996"/>
  </r>
  <r>
    <d v="2024-11-29T00:00:00"/>
    <s v="Lodging"/>
    <x v="2"/>
    <x v="4"/>
    <n v="15000"/>
    <n v="25.601516155922109"/>
    <s v="Uni-12"/>
    <m/>
    <x v="12"/>
    <s v="LAGA Cameroon"/>
    <x v="2"/>
    <n v="585.90279999999996"/>
  </r>
  <r>
    <d v="2024-11-29T00:00:00"/>
    <s v="Local Transport"/>
    <x v="1"/>
    <x v="4"/>
    <n v="2000"/>
    <n v="3.4135354874562815"/>
    <s v="Reb-r"/>
    <m/>
    <x v="11"/>
    <s v="LAGA Cameroon"/>
    <x v="2"/>
    <n v="585.90279999999996"/>
  </r>
  <r>
    <d v="2024-11-29T00:00:00"/>
    <s v="Yaounde-Douala"/>
    <x v="1"/>
    <x v="1"/>
    <n v="7000"/>
    <n v="11.947374206096985"/>
    <s v="ste-4"/>
    <m/>
    <x v="6"/>
    <s v="LAGA Cameroon"/>
    <x v="2"/>
    <n v="585.90279999999996"/>
  </r>
  <r>
    <d v="2024-11-29T00:00:00"/>
    <s v="Local Transport"/>
    <x v="1"/>
    <x v="1"/>
    <n v="2000"/>
    <n v="3.4135354874562815"/>
    <s v="ste-r"/>
    <m/>
    <x v="6"/>
    <s v="LAGA Cameroon"/>
    <x v="2"/>
    <n v="585.90279999999996"/>
  </r>
  <r>
    <d v="2024-11-29T00:00:00"/>
    <s v="Lodging"/>
    <x v="2"/>
    <x v="1"/>
    <n v="15000"/>
    <n v="25.601516155922109"/>
    <s v="ste-5"/>
    <m/>
    <x v="6"/>
    <s v="LAGA Cameroon"/>
    <x v="2"/>
    <n v="585.90279999999996"/>
  </r>
  <r>
    <d v="2024-11-29T00:00:00"/>
    <s v="Local Transport"/>
    <x v="1"/>
    <x v="2"/>
    <n v="2000"/>
    <n v="3.4135354874562815"/>
    <s v="i54-r"/>
    <m/>
    <x v="2"/>
    <s v="LAGA Cameroon"/>
    <x v="2"/>
    <n v="585.90279999999996"/>
  </r>
  <r>
    <d v="2024-11-29T00:00:00"/>
    <s v="Yaounde-Douala"/>
    <x v="1"/>
    <x v="2"/>
    <n v="7000"/>
    <n v="11.947374206096985"/>
    <s v="i54-4"/>
    <m/>
    <x v="2"/>
    <s v="LAGA Cameroon"/>
    <x v="2"/>
    <n v="585.90279999999996"/>
  </r>
  <r>
    <d v="2024-11-29T00:00:00"/>
    <s v="Lodging"/>
    <x v="2"/>
    <x v="2"/>
    <n v="15000"/>
    <n v="25.601516155922109"/>
    <s v="i54-5"/>
    <m/>
    <x v="2"/>
    <s v="LAGA Cameroon"/>
    <x v="2"/>
    <n v="585.90279999999996"/>
  </r>
  <r>
    <d v="2024-11-29T00:00:00"/>
    <s v="Yaounde-Douala"/>
    <x v="1"/>
    <x v="2"/>
    <n v="7000"/>
    <n v="11.947374206096985"/>
    <s v="i49-13"/>
    <m/>
    <x v="3"/>
    <s v="LAGA Cameroon"/>
    <x v="2"/>
    <n v="585.90279999999996"/>
  </r>
  <r>
    <d v="2024-11-29T00:00:00"/>
    <s v="Local Transport"/>
    <x v="1"/>
    <x v="2"/>
    <n v="2000"/>
    <n v="3.4135354874562815"/>
    <s v="i49-r"/>
    <m/>
    <x v="3"/>
    <s v="LAGA Cameroon"/>
    <x v="2"/>
    <n v="585.90279999999996"/>
  </r>
  <r>
    <d v="2024-11-29T00:00:00"/>
    <s v="Lodging"/>
    <x v="2"/>
    <x v="2"/>
    <n v="15000"/>
    <n v="25.601516155922109"/>
    <s v="i49-14"/>
    <m/>
    <x v="3"/>
    <s v="LAGA Cameroon"/>
    <x v="2"/>
    <n v="585.90279999999996"/>
  </r>
  <r>
    <d v="2024-11-29T00:00:00"/>
    <s v="Yaounde-Douala"/>
    <x v="1"/>
    <x v="1"/>
    <n v="8000"/>
    <n v="13.654141949825126"/>
    <s v="Fr-14"/>
    <m/>
    <x v="7"/>
    <s v="LAGA Cameroon"/>
    <x v="2"/>
    <n v="585.90279999999996"/>
  </r>
  <r>
    <d v="2024-11-29T00:00:00"/>
    <s v="Local Transport"/>
    <x v="1"/>
    <x v="1"/>
    <n v="2000"/>
    <n v="3.4135354874562815"/>
    <s v="Fr-r"/>
    <m/>
    <x v="7"/>
    <s v="LAGA Cameroon"/>
    <x v="2"/>
    <n v="585.90279999999996"/>
  </r>
  <r>
    <d v="2024-11-29T00:00:00"/>
    <s v="Lodging"/>
    <x v="2"/>
    <x v="1"/>
    <n v="15000"/>
    <n v="25.601516155922109"/>
    <s v="Fr-15"/>
    <m/>
    <x v="7"/>
    <s v="LAGA Cameroon"/>
    <x v="2"/>
    <n v="585.90279999999996"/>
  </r>
  <r>
    <d v="2024-11-29T00:00:00"/>
    <s v="Local Transport"/>
    <x v="1"/>
    <x v="3"/>
    <n v="2000"/>
    <n v="3.4135354874562815"/>
    <s v="ann-r"/>
    <m/>
    <x v="4"/>
    <s v="LAGA Cameroon"/>
    <x v="2"/>
    <n v="585.90279999999996"/>
  </r>
  <r>
    <d v="2024-11-29T00:00:00"/>
    <s v="Newspaper"/>
    <x v="4"/>
    <x v="3"/>
    <n v="5200"/>
    <n v="8.8751922673863319"/>
    <s v="ann-7"/>
    <m/>
    <x v="4"/>
    <s v="LAGA Cameroon"/>
    <x v="2"/>
    <n v="585.90279999999996"/>
  </r>
  <r>
    <d v="2024-11-29T00:00:00"/>
    <s v="Yaounde - Douala"/>
    <x v="1"/>
    <x v="3"/>
    <n v="7000"/>
    <n v="11.947374206096985"/>
    <s v="ann-8"/>
    <m/>
    <x v="4"/>
    <s v="LAGA Cameroon"/>
    <x v="2"/>
    <n v="585.90279999999996"/>
  </r>
  <r>
    <d v="2024-11-29T00:00:00"/>
    <s v="Loding"/>
    <x v="2"/>
    <x v="3"/>
    <n v="10000"/>
    <n v="17.067677437281407"/>
    <s v="ann-9"/>
    <m/>
    <x v="4"/>
    <s v="LAGA Cameroon"/>
    <x v="2"/>
    <n v="585.90279999999996"/>
  </r>
  <r>
    <d v="2024-11-30T00:00:00"/>
    <s v="Monthly Bank Fees - AFriland 07"/>
    <x v="16"/>
    <x v="4"/>
    <n v="0"/>
    <n v="0"/>
    <s v="Afriland-r"/>
    <m/>
    <x v="15"/>
    <s v="LAGA Cameroon"/>
    <x v="2"/>
    <n v="585.90279999999996"/>
  </r>
  <r>
    <d v="2024-11-30T00:00:00"/>
    <s v="Monthly Bank Fees - AFriland 13"/>
    <x v="16"/>
    <x v="4"/>
    <n v="14223"/>
    <n v="24.275357619045344"/>
    <s v="Afriland-r"/>
    <m/>
    <x v="16"/>
    <s v="LAGA Cameroon"/>
    <x v="2"/>
    <n v="585.90279999999996"/>
  </r>
  <r>
    <d v="2024-11-30T00:00:00"/>
    <s v="Monthly Bank Fees - AFriland 16"/>
    <x v="16"/>
    <x v="4"/>
    <n v="28796"/>
    <n v="49.148083948395538"/>
    <s v="Afriland-r"/>
    <m/>
    <x v="14"/>
    <s v="LAGA Cameroon"/>
    <x v="2"/>
    <n v="585.90279999999996"/>
  </r>
  <r>
    <d v="2024-11-30T00:00:00"/>
    <s v="Local Transport"/>
    <x v="1"/>
    <x v="0"/>
    <n v="2000"/>
    <n v="3.4135354874562815"/>
    <s v="arrey-r"/>
    <m/>
    <x v="0"/>
    <s v="LAGA Cameroon"/>
    <x v="2"/>
    <n v="585.90279999999996"/>
  </r>
  <r>
    <d v="2024-11-30T00:00:00"/>
    <s v="Lodging"/>
    <x v="2"/>
    <x v="0"/>
    <n v="15000"/>
    <n v="25.601516155922109"/>
    <s v="arrey-3"/>
    <m/>
    <x v="0"/>
    <s v="LAGA Cameroon"/>
    <x v="2"/>
    <n v="585.90279999999996"/>
  </r>
  <r>
    <d v="2024-11-30T00:00:00"/>
    <s v="Local Transport"/>
    <x v="1"/>
    <x v="1"/>
    <n v="2000"/>
    <n v="3.4135354874562815"/>
    <s v="aim-r"/>
    <m/>
    <x v="1"/>
    <s v="LAGA Cameroon"/>
    <x v="2"/>
    <n v="585.90279999999996"/>
  </r>
  <r>
    <d v="2024-11-30T00:00:00"/>
    <s v="Lodging"/>
    <x v="2"/>
    <x v="1"/>
    <n v="15000"/>
    <n v="25.601516155922109"/>
    <s v="aim-23"/>
    <m/>
    <x v="1"/>
    <s v="LAGA Cameroon"/>
    <x v="2"/>
    <n v="585.90279999999996"/>
  </r>
  <r>
    <d v="2024-11-30T00:00:00"/>
    <s v="Lodging"/>
    <x v="2"/>
    <x v="1"/>
    <n v="10000"/>
    <n v="17.067677437281407"/>
    <s v="Love-6"/>
    <m/>
    <x v="5"/>
    <s v="LAGA Cameroon"/>
    <x v="2"/>
    <n v="585.90279999999996"/>
  </r>
  <r>
    <d v="2024-11-30T00:00:00"/>
    <s v="Feeding"/>
    <x v="2"/>
    <x v="1"/>
    <n v="5000"/>
    <n v="8.5338387186407036"/>
    <s v="Love-r"/>
    <m/>
    <x v="5"/>
    <s v="LAGA Cameroon"/>
    <x v="2"/>
    <n v="585.90279999999996"/>
  </r>
  <r>
    <d v="2024-11-30T00:00:00"/>
    <s v="Local Transport"/>
    <x v="1"/>
    <x v="1"/>
    <n v="2000"/>
    <n v="3.4135354874562815"/>
    <s v="Love-r"/>
    <m/>
    <x v="5"/>
    <s v="LAGA Cameroon"/>
    <x v="2"/>
    <n v="585.90279999999996"/>
  </r>
  <r>
    <d v="2024-11-30T00:00:00"/>
    <s v="Local Transport"/>
    <x v="1"/>
    <x v="4"/>
    <n v="2000"/>
    <n v="3.4135354874562815"/>
    <s v="Uni-r"/>
    <m/>
    <x v="12"/>
    <s v="LAGA Cameroon"/>
    <x v="2"/>
    <n v="585.90279999999996"/>
  </r>
  <r>
    <d v="2024-11-30T00:00:00"/>
    <s v="Lodging"/>
    <x v="2"/>
    <x v="4"/>
    <n v="15000"/>
    <n v="25.601516155922109"/>
    <s v="Uni-13"/>
    <m/>
    <x v="12"/>
    <s v="LAGA Cameroon"/>
    <x v="2"/>
    <n v="585.90279999999996"/>
  </r>
  <r>
    <d v="2024-11-30T00:00:00"/>
    <s v="Local Transport"/>
    <x v="1"/>
    <x v="1"/>
    <n v="2000"/>
    <n v="3.4135354874562815"/>
    <s v="ste-r"/>
    <m/>
    <x v="6"/>
    <s v="LAGA Cameroon"/>
    <x v="2"/>
    <n v="585.90279999999996"/>
  </r>
  <r>
    <d v="2024-11-30T00:00:00"/>
    <s v="Lodging"/>
    <x v="2"/>
    <x v="1"/>
    <n v="15000"/>
    <n v="25.601516155922109"/>
    <s v="ste-5"/>
    <m/>
    <x v="6"/>
    <s v="LAGA Cameroon"/>
    <x v="2"/>
    <n v="585.90279999999996"/>
  </r>
  <r>
    <d v="2024-11-30T00:00:00"/>
    <s v="Lodging"/>
    <x v="2"/>
    <x v="2"/>
    <n v="15000"/>
    <n v="25.601516155922109"/>
    <s v="i54-5"/>
    <m/>
    <x v="2"/>
    <s v="LAGA Cameroon"/>
    <x v="2"/>
    <n v="585.90279999999996"/>
  </r>
  <r>
    <d v="2024-11-30T00:00:00"/>
    <s v="Local Transport"/>
    <x v="1"/>
    <x v="2"/>
    <n v="2000"/>
    <n v="3.4135354874562815"/>
    <s v="i54-r"/>
    <m/>
    <x v="2"/>
    <s v="LAGA Cameroon"/>
    <x v="2"/>
    <n v="585.90279999999996"/>
  </r>
  <r>
    <d v="2024-11-30T00:00:00"/>
    <s v="Local Transport"/>
    <x v="1"/>
    <x v="2"/>
    <n v="2000"/>
    <n v="3.4135354874562815"/>
    <s v="i49-r"/>
    <m/>
    <x v="3"/>
    <s v="LAGA Cameroon"/>
    <x v="2"/>
    <n v="585.90279999999996"/>
  </r>
  <r>
    <d v="2024-11-30T00:00:00"/>
    <s v="Lodging"/>
    <x v="2"/>
    <x v="2"/>
    <n v="15000"/>
    <n v="25.601516155922109"/>
    <s v="i49-14"/>
    <m/>
    <x v="3"/>
    <s v="LAGA Cameroon"/>
    <x v="2"/>
    <n v="585.90279999999996"/>
  </r>
  <r>
    <d v="2024-11-30T00:00:00"/>
    <s v="Yaounde-Douala"/>
    <x v="1"/>
    <x v="2"/>
    <n v="7000"/>
    <n v="11.947374206096985"/>
    <s v="i69-10"/>
    <m/>
    <x v="8"/>
    <s v="LAGA Cameroon"/>
    <x v="2"/>
    <n v="585.90279999999996"/>
  </r>
  <r>
    <d v="2024-11-30T00:00:00"/>
    <s v="Local Transport"/>
    <x v="1"/>
    <x v="2"/>
    <n v="2000"/>
    <n v="3.4135354874562815"/>
    <s v="i69-r"/>
    <m/>
    <x v="8"/>
    <s v="LAGA Cameroon"/>
    <x v="2"/>
    <n v="585.90279999999996"/>
  </r>
  <r>
    <d v="2024-11-30T00:00:00"/>
    <s v="Lodging"/>
    <x v="2"/>
    <x v="2"/>
    <n v="10000"/>
    <n v="17.067677437281407"/>
    <s v="i69-11"/>
    <m/>
    <x v="8"/>
    <s v="LAGA Cameroon"/>
    <x v="2"/>
    <n v="585.90279999999996"/>
  </r>
  <r>
    <d v="2024-11-30T00:00:00"/>
    <s v="Local Transport"/>
    <x v="1"/>
    <x v="1"/>
    <n v="2000"/>
    <n v="3.4135354874562815"/>
    <s v="Fr-r"/>
    <m/>
    <x v="7"/>
    <s v="LAGA Cameroon"/>
    <x v="2"/>
    <n v="585.90279999999996"/>
  </r>
  <r>
    <d v="2024-11-30T00:00:00"/>
    <s v="Lodging"/>
    <x v="2"/>
    <x v="1"/>
    <n v="15000"/>
    <n v="25.601516155922109"/>
    <s v="Fr-15"/>
    <m/>
    <x v="7"/>
    <s v="LAGA Cameroon"/>
    <x v="2"/>
    <n v="585.90279999999996"/>
  </r>
  <r>
    <d v="2024-11-30T00:00:00"/>
    <s v="Local Transport"/>
    <x v="1"/>
    <x v="3"/>
    <n v="2800"/>
    <n v="4.7789496824387943"/>
    <s v="ann-r"/>
    <m/>
    <x v="4"/>
    <s v="LAGA Cameroon"/>
    <x v="2"/>
    <n v="585.90279999999996"/>
  </r>
  <r>
    <d v="2024-11-30T00:00:00"/>
    <s v="Douala - Yaounde"/>
    <x v="1"/>
    <x v="3"/>
    <n v="7000"/>
    <n v="11.947374206096985"/>
    <s v="ann-10"/>
    <m/>
    <x v="4"/>
    <s v="LAGA Cameroon"/>
    <x v="2"/>
    <n v="585.902799999999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1"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location ref="A3:B15" firstHeaderRow="1" firstDataRow="1" firstDataCol="1"/>
  <pivotFields count="5">
    <pivotField dataField="1" showAll="0"/>
    <pivotField showAll="0"/>
    <pivotField showAll="0"/>
    <pivotField showAll="0"/>
    <pivotField axis="axisRow" showAll="0">
      <items count="70">
        <item m="1" x="62"/>
        <item x="1"/>
        <item x="3"/>
        <item m="1" x="31"/>
        <item x="4"/>
        <item m="1" x="30"/>
        <item m="1" x="46"/>
        <item x="6"/>
        <item m="1" x="68"/>
        <item x="7"/>
        <item x="8"/>
        <item m="1" x="41"/>
        <item m="1" x="57"/>
        <item m="1" x="60"/>
        <item m="1" x="11"/>
        <item m="1" x="25"/>
        <item m="1" x="36"/>
        <item m="1" x="12"/>
        <item m="1" x="32"/>
        <item x="0"/>
        <item m="1" x="37"/>
        <item x="9"/>
        <item m="1" x="56"/>
        <item m="1" x="67"/>
        <item m="1" x="54"/>
        <item m="1" x="27"/>
        <item m="1" x="63"/>
        <item m="1" x="38"/>
        <item m="1" x="52"/>
        <item m="1" x="16"/>
        <item x="2"/>
        <item m="1" x="51"/>
        <item m="1" x="18"/>
        <item m="1" x="61"/>
        <item m="1" x="44"/>
        <item m="1" x="49"/>
        <item m="1" x="42"/>
        <item m="1" x="55"/>
        <item m="1" x="34"/>
        <item m="1" x="53"/>
        <item m="1" x="17"/>
        <item m="1" x="50"/>
        <item m="1" x="21"/>
        <item m="1" x="24"/>
        <item m="1" x="29"/>
        <item m="1" x="48"/>
        <item m="1" x="26"/>
        <item m="1" x="33"/>
        <item m="1" x="65"/>
        <item m="1" x="39"/>
        <item m="1" x="40"/>
        <item m="1" x="13"/>
        <item m="1" x="15"/>
        <item m="1" x="14"/>
        <item m="1" x="59"/>
        <item m="1" x="47"/>
        <item m="1" x="66"/>
        <item m="1" x="64"/>
        <item m="1" x="22"/>
        <item m="1" x="43"/>
        <item m="1" x="58"/>
        <item x="10"/>
        <item m="1" x="45"/>
        <item m="1" x="35"/>
        <item m="1" x="28"/>
        <item m="1" x="19"/>
        <item m="1" x="23"/>
        <item m="1" x="20"/>
        <item x="5"/>
        <item t="default"/>
      </items>
    </pivotField>
  </pivotFields>
  <rowFields count="1">
    <field x="4"/>
  </rowFields>
  <rowItems count="12">
    <i>
      <x v="1"/>
    </i>
    <i>
      <x v="2"/>
    </i>
    <i>
      <x v="4"/>
    </i>
    <i>
      <x v="7"/>
    </i>
    <i>
      <x v="9"/>
    </i>
    <i>
      <x v="10"/>
    </i>
    <i>
      <x v="19"/>
    </i>
    <i>
      <x v="21"/>
    </i>
    <i>
      <x v="30"/>
    </i>
    <i>
      <x v="61"/>
    </i>
    <i>
      <x v="68"/>
    </i>
    <i t="grand">
      <x/>
    </i>
  </rowItems>
  <colItems count="1">
    <i/>
  </colItems>
  <dataFields count="1">
    <dataField name="Somme de Used FCFA" fld="0"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eau croisé dynamique1" cacheId="2"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B3:T12" firstHeaderRow="1" firstDataRow="2" firstDataCol="1" rowPageCount="1" colPageCount="1"/>
  <pivotFields count="12">
    <pivotField showAll="0"/>
    <pivotField showAll="0"/>
    <pivotField axis="axisCol" showAll="0">
      <items count="27">
        <item x="16"/>
        <item x="11"/>
        <item x="10"/>
        <item x="8"/>
        <item x="6"/>
        <item x="0"/>
        <item x="7"/>
        <item x="1"/>
        <item x="5"/>
        <item x="4"/>
        <item m="1" x="23"/>
        <item x="9"/>
        <item m="1" x="19"/>
        <item x="15"/>
        <item m="1" x="18"/>
        <item x="2"/>
        <item m="1" x="17"/>
        <item m="1" x="21"/>
        <item m="1" x="24"/>
        <item x="3"/>
        <item m="1" x="20"/>
        <item m="1" x="22"/>
        <item m="1" x="25"/>
        <item x="12"/>
        <item x="13"/>
        <item x="14"/>
        <item t="default"/>
      </items>
    </pivotField>
    <pivotField axis="axisRow" showAll="0">
      <items count="10">
        <item x="2"/>
        <item x="1"/>
        <item x="0"/>
        <item x="3"/>
        <item x="4"/>
        <item m="1" x="8"/>
        <item m="1" x="7"/>
        <item x="5"/>
        <item x="6"/>
        <item t="default"/>
      </items>
    </pivotField>
    <pivotField dataField="1" showAll="0"/>
    <pivotField numFmtId="169" showAll="0"/>
    <pivotField showAll="0"/>
    <pivotField showAll="0"/>
    <pivotField showAll="0"/>
    <pivotField showAll="0"/>
    <pivotField axis="axisPage" showAll="0">
      <items count="4">
        <item x="2"/>
        <item x="0"/>
        <item x="1"/>
        <item t="default"/>
      </items>
    </pivotField>
    <pivotField numFmtId="174" showAll="0"/>
  </pivotFields>
  <rowFields count="1">
    <field x="3"/>
  </rowFields>
  <rowItems count="8">
    <i>
      <x/>
    </i>
    <i>
      <x v="1"/>
    </i>
    <i>
      <x v="2"/>
    </i>
    <i>
      <x v="3"/>
    </i>
    <i>
      <x v="4"/>
    </i>
    <i>
      <x v="7"/>
    </i>
    <i>
      <x v="8"/>
    </i>
    <i t="grand">
      <x/>
    </i>
  </rowItems>
  <colFields count="1">
    <field x="2"/>
  </colFields>
  <colItems count="18">
    <i>
      <x/>
    </i>
    <i>
      <x v="1"/>
    </i>
    <i>
      <x v="2"/>
    </i>
    <i>
      <x v="3"/>
    </i>
    <i>
      <x v="4"/>
    </i>
    <i>
      <x v="5"/>
    </i>
    <i>
      <x v="6"/>
    </i>
    <i>
      <x v="7"/>
    </i>
    <i>
      <x v="8"/>
    </i>
    <i>
      <x v="9"/>
    </i>
    <i>
      <x v="11"/>
    </i>
    <i>
      <x v="13"/>
    </i>
    <i>
      <x v="15"/>
    </i>
    <i>
      <x v="19"/>
    </i>
    <i>
      <x v="23"/>
    </i>
    <i>
      <x v="24"/>
    </i>
    <i>
      <x v="25"/>
    </i>
    <i t="grand">
      <x/>
    </i>
  </colItems>
  <pageFields count="1">
    <pageField fld="10" hier="-1"/>
  </pageFields>
  <dataFields count="1">
    <dataField name="Somme de Used FCFA" fld="4" baseField="0" baseItem="0" numFmtId="175"/>
  </dataFields>
  <formats count="24">
    <format dxfId="31">
      <pivotArea type="all" dataOnly="0" outline="0" fieldPosition="0"/>
    </format>
    <format dxfId="30">
      <pivotArea outline="0" collapsedLevelsAreSubtotals="1" fieldPosition="0"/>
    </format>
    <format dxfId="29">
      <pivotArea type="origin" dataOnly="0" labelOnly="1" outline="0" fieldPosition="0"/>
    </format>
    <format dxfId="28">
      <pivotArea field="2" type="button" dataOnly="0" labelOnly="1" outline="0" axis="axisCol" fieldPosition="0"/>
    </format>
    <format dxfId="27">
      <pivotArea type="topRight" dataOnly="0" labelOnly="1" outline="0" fieldPosition="0"/>
    </format>
    <format dxfId="26">
      <pivotArea field="3" type="button" dataOnly="0" labelOnly="1" outline="0" axis="axisRow" fieldPosition="0"/>
    </format>
    <format dxfId="25">
      <pivotArea dataOnly="0" labelOnly="1" fieldPosition="0">
        <references count="1">
          <reference field="3" count="0"/>
        </references>
      </pivotArea>
    </format>
    <format dxfId="24">
      <pivotArea dataOnly="0" labelOnly="1" grandRow="1" outline="0" fieldPosition="0"/>
    </format>
    <format dxfId="23">
      <pivotArea dataOnly="0" labelOnly="1" fieldPosition="0">
        <references count="1">
          <reference field="2" count="0"/>
        </references>
      </pivotArea>
    </format>
    <format dxfId="22">
      <pivotArea dataOnly="0" labelOnly="1" grandCol="1" outline="0" fieldPosition="0"/>
    </format>
    <format dxfId="21">
      <pivotArea type="origin" dataOnly="0" labelOnly="1" outline="0" fieldPosition="0"/>
    </format>
    <format dxfId="20">
      <pivotArea field="2" type="button" dataOnly="0" labelOnly="1" outline="0" axis="axisCol" fieldPosition="0"/>
    </format>
    <format dxfId="19">
      <pivotArea type="topRight" dataOnly="0" labelOnly="1" outline="0" fieldPosition="0"/>
    </format>
    <format dxfId="18">
      <pivotArea field="3" type="button" dataOnly="0" labelOnly="1" outline="0" axis="axisRow" fieldPosition="0"/>
    </format>
    <format dxfId="17">
      <pivotArea dataOnly="0" labelOnly="1" fieldPosition="0">
        <references count="1">
          <reference field="2" count="0"/>
        </references>
      </pivotArea>
    </format>
    <format dxfId="16">
      <pivotArea dataOnly="0" labelOnly="1" grandCol="1" outline="0" fieldPosition="0"/>
    </format>
    <format dxfId="15">
      <pivotArea field="3" type="button" dataOnly="0" labelOnly="1" outline="0" axis="axisRow" fieldPosition="0"/>
    </format>
    <format dxfId="14">
      <pivotArea dataOnly="0" labelOnly="1" fieldPosition="0">
        <references count="1">
          <reference field="2" count="0"/>
        </references>
      </pivotArea>
    </format>
    <format dxfId="13">
      <pivotArea dataOnly="0" labelOnly="1" grandCol="1" outline="0" fieldPosition="0"/>
    </format>
    <format dxfId="12">
      <pivotArea outline="0" collapsedLevelsAreSubtotals="1" fieldPosition="0"/>
    </format>
    <format dxfId="11">
      <pivotArea outline="0" collapsedLevelsAreSubtotals="1" fieldPosition="0"/>
    </format>
    <format dxfId="10">
      <pivotArea field="3" type="button" dataOnly="0" labelOnly="1" outline="0" axis="axisRow" fieldPosition="0"/>
    </format>
    <format dxfId="9">
      <pivotArea dataOnly="0" labelOnly="1" fieldPosition="0">
        <references count="1">
          <reference field="2" count="11">
            <x v="0"/>
            <x v="2"/>
            <x v="3"/>
            <x v="4"/>
            <x v="5"/>
            <x v="6"/>
            <x v="7"/>
            <x v="8"/>
            <x v="9"/>
            <x v="13"/>
            <x v="15"/>
          </reference>
        </references>
      </pivotArea>
    </format>
    <format dxfId="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5" minRefreshableVersion="3" useAutoFormatting="1" itemPrintTitles="1" createdVersion="4" indent="0" outline="1" outlineData="1" multipleFieldFilters="0">
  <location ref="A3:I10" firstHeaderRow="1" firstDataRow="2" firstDataCol="1"/>
  <pivotFields count="12">
    <pivotField showAll="0"/>
    <pivotField showAll="0"/>
    <pivotField showAll="0"/>
    <pivotField axis="axisCol" showAll="0">
      <items count="17">
        <item x="5"/>
        <item x="0"/>
        <item x="4"/>
        <item x="2"/>
        <item x="3"/>
        <item x="6"/>
        <item x="1"/>
        <item m="1" x="11"/>
        <item m="1" x="10"/>
        <item m="1" x="15"/>
        <item m="1" x="9"/>
        <item m="1" x="7"/>
        <item m="1" x="14"/>
        <item m="1" x="12"/>
        <item m="1" x="13"/>
        <item m="1" x="8"/>
        <item t="default"/>
      </items>
    </pivotField>
    <pivotField dataField="1" showAll="0"/>
    <pivotField showAll="0" defaultSubtotal="0"/>
    <pivotField showAll="0"/>
    <pivotField showAll="0" defaultSubtotal="0"/>
    <pivotField showAll="0"/>
    <pivotField showAll="0"/>
    <pivotField axis="axisRow" showAll="0" includeNewItemsInFilter="1" sortType="ascending">
      <items count="17">
        <item m="1" x="14"/>
        <item x="4"/>
        <item m="1" x="6"/>
        <item m="1" x="10"/>
        <item m="1" x="7"/>
        <item m="1" x="9"/>
        <item m="1" x="11"/>
        <item x="2"/>
        <item m="1" x="13"/>
        <item x="0"/>
        <item x="3"/>
        <item m="1" x="12"/>
        <item m="1" x="15"/>
        <item m="1" x="8"/>
        <item x="1"/>
        <item m="1" x="5"/>
        <item t="default"/>
      </items>
    </pivotField>
    <pivotField showAll="0" defaultSubtotal="0"/>
  </pivotFields>
  <rowFields count="1">
    <field x="10"/>
  </rowFields>
  <rowItems count="6">
    <i>
      <x v="1"/>
    </i>
    <i>
      <x v="7"/>
    </i>
    <i>
      <x v="9"/>
    </i>
    <i>
      <x v="10"/>
    </i>
    <i>
      <x v="14"/>
    </i>
    <i t="grand">
      <x/>
    </i>
  </rowItems>
  <colFields count="1">
    <field x="3"/>
  </colFields>
  <colItems count="8">
    <i>
      <x/>
    </i>
    <i>
      <x v="1"/>
    </i>
    <i>
      <x v="2"/>
    </i>
    <i>
      <x v="3"/>
    </i>
    <i>
      <x v="4"/>
    </i>
    <i>
      <x v="5"/>
    </i>
    <i>
      <x v="6"/>
    </i>
    <i t="grand">
      <x/>
    </i>
  </colItems>
  <dataFields count="1">
    <dataField name="Somme de Used FCFA" fld="4" baseField="11" baseItem="3" numFmtId="3"/>
  </dataFields>
  <formats count="8">
    <format dxfId="7">
      <pivotArea type="all" dataOnly="0" outline="0" collapsedLevelsAreSubtotals="1" fieldPosition="0"/>
    </format>
    <format dxfId="6">
      <pivotArea dataOnly="0" labelOnly="1" fieldPosition="0">
        <references count="1">
          <reference field="10" count="0"/>
        </references>
      </pivotArea>
    </format>
    <format dxfId="5">
      <pivotArea dataOnly="0" labelOnly="1" grandRow="1" outline="0" fieldPosition="0"/>
    </format>
    <format dxfId="4">
      <pivotArea grandCol="1" outline="0" collapsedLevelsAreSubtotals="1" fieldPosition="0"/>
    </format>
    <format dxfId="3">
      <pivotArea dataOnly="0" labelOnly="1" fieldPosition="0">
        <references count="1">
          <reference field="3" count="0"/>
        </references>
      </pivotArea>
    </format>
    <format dxfId="2">
      <pivotArea dataOnly="0" labelOnly="1" fieldPosition="0">
        <references count="1">
          <reference field="3" count="0"/>
        </references>
      </pivotArea>
    </format>
    <format dxfId="1">
      <pivotArea outline="0" collapsedLevelsAreSubtotals="1" fieldPosition="0">
        <references count="1">
          <reference field="3" count="6" selected="0">
            <x v="0"/>
            <x v="1"/>
            <x v="2"/>
            <x v="3"/>
            <x v="4"/>
            <x v="5"/>
          </reference>
        </references>
      </pivotArea>
    </format>
    <format dxfId="0">
      <pivotArea outline="0" collapsedLevelsAreSubtotals="1"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4" sqref="A4:B20"/>
    </sheetView>
  </sheetViews>
  <sheetFormatPr defaultColWidth="8.796875" defaultRowHeight="15"/>
  <cols>
    <col min="1" max="1" width="11" customWidth="1"/>
    <col min="2" max="2" width="9.09765625" customWidth="1"/>
  </cols>
  <sheetData>
    <row r="3" spans="1:2" ht="45">
      <c r="A3" s="58" t="s">
        <v>97</v>
      </c>
      <c r="B3" s="59" t="s">
        <v>25</v>
      </c>
    </row>
    <row r="4" spans="1:2">
      <c r="A4" s="60" t="s">
        <v>13</v>
      </c>
      <c r="B4" s="63">
        <v>1435180</v>
      </c>
    </row>
    <row r="5" spans="1:2">
      <c r="A5" s="61" t="s">
        <v>16</v>
      </c>
      <c r="B5" s="65">
        <v>80300</v>
      </c>
    </row>
    <row r="6" spans="1:2">
      <c r="A6" s="61" t="s">
        <v>15</v>
      </c>
      <c r="B6" s="65">
        <v>43700</v>
      </c>
    </row>
    <row r="7" spans="1:2">
      <c r="A7" s="61" t="s">
        <v>12</v>
      </c>
      <c r="B7" s="65">
        <v>840150</v>
      </c>
    </row>
    <row r="8" spans="1:2">
      <c r="A8" s="61" t="s">
        <v>18</v>
      </c>
      <c r="B8" s="65">
        <v>711850</v>
      </c>
    </row>
    <row r="9" spans="1:2">
      <c r="A9" s="61" t="s">
        <v>24</v>
      </c>
      <c r="B9" s="65">
        <v>570450</v>
      </c>
    </row>
    <row r="10" spans="1:2">
      <c r="A10" s="61" t="s">
        <v>19</v>
      </c>
      <c r="B10" s="65">
        <v>1058150</v>
      </c>
    </row>
    <row r="11" spans="1:2">
      <c r="A11" s="61" t="s">
        <v>43</v>
      </c>
      <c r="B11" s="65">
        <v>491650</v>
      </c>
    </row>
    <row r="12" spans="1:2">
      <c r="A12" s="61" t="s">
        <v>53</v>
      </c>
      <c r="B12" s="65">
        <v>868120</v>
      </c>
    </row>
    <row r="13" spans="1:2">
      <c r="A13" s="61" t="s">
        <v>93</v>
      </c>
      <c r="B13" s="65">
        <v>406750</v>
      </c>
    </row>
    <row r="14" spans="1:2">
      <c r="A14" s="61" t="s">
        <v>110</v>
      </c>
      <c r="B14" s="65">
        <v>99200</v>
      </c>
    </row>
    <row r="15" spans="1:2">
      <c r="A15" s="62" t="s">
        <v>98</v>
      </c>
      <c r="B15" s="64">
        <v>6605500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3"/>
  <sheetViews>
    <sheetView tabSelected="1" zoomScale="84" zoomScaleNormal="84" workbookViewId="0">
      <pane ySplit="1" topLeftCell="A2" activePane="bottomLeft" state="frozen"/>
      <selection activeCell="A752" sqref="A752"/>
      <selection pane="bottomLeft" activeCell="D8" sqref="D8"/>
    </sheetView>
  </sheetViews>
  <sheetFormatPr defaultColWidth="8.796875" defaultRowHeight="15.75"/>
  <cols>
    <col min="1" max="1" width="8.796875" style="93"/>
    <col min="2" max="2" width="27" style="355" customWidth="1"/>
    <col min="3" max="3" width="19.09765625" style="267" customWidth="1"/>
    <col min="4" max="4" width="13.296875" style="264" customWidth="1"/>
    <col min="5" max="5" width="8.796875" style="374"/>
    <col min="6" max="6" width="8.8984375" style="240" customWidth="1"/>
    <col min="7" max="7" width="8.296875" style="183" customWidth="1"/>
    <col min="8" max="8" width="8.296875" style="357" customWidth="1"/>
    <col min="9" max="9" width="10.19921875" style="214" customWidth="1"/>
    <col min="10" max="10" width="15.19921875" style="226" customWidth="1"/>
    <col min="11" max="11" width="13.3984375" style="224" customWidth="1"/>
    <col min="12" max="12" width="8.69921875" style="92" customWidth="1"/>
    <col min="13" max="13" width="22.3984375" style="182" customWidth="1"/>
    <col min="14" max="16384" width="8.796875" style="182"/>
  </cols>
  <sheetData>
    <row r="1" spans="1:16" s="90" customFormat="1" ht="26.25" customHeight="1">
      <c r="A1" s="178" t="s">
        <v>3</v>
      </c>
      <c r="B1" s="317" t="s">
        <v>99</v>
      </c>
      <c r="C1" s="265" t="s">
        <v>212</v>
      </c>
      <c r="D1" s="178" t="s">
        <v>0</v>
      </c>
      <c r="E1" s="370" t="s">
        <v>1</v>
      </c>
      <c r="F1" s="238" t="s">
        <v>37</v>
      </c>
      <c r="G1" s="179" t="s">
        <v>4</v>
      </c>
      <c r="H1" s="179" t="s">
        <v>41</v>
      </c>
      <c r="I1" s="213" t="s">
        <v>2</v>
      </c>
      <c r="J1" s="180" t="s">
        <v>20</v>
      </c>
      <c r="K1" s="180" t="s">
        <v>23</v>
      </c>
      <c r="L1" s="181" t="s">
        <v>40</v>
      </c>
      <c r="M1" s="313"/>
      <c r="N1" s="313"/>
      <c r="O1" s="313"/>
      <c r="P1" s="313"/>
    </row>
    <row r="2" spans="1:16" s="91" customFormat="1" ht="15" customHeight="1">
      <c r="A2" s="311">
        <v>45597</v>
      </c>
      <c r="B2" s="318" t="s">
        <v>17</v>
      </c>
      <c r="C2" s="268" t="s">
        <v>38</v>
      </c>
      <c r="D2" s="218" t="s">
        <v>8</v>
      </c>
      <c r="E2" s="371">
        <v>5000</v>
      </c>
      <c r="F2" s="239">
        <f t="shared" ref="F2:F65" si="0">E2/L2</f>
        <v>8.5338387186407036</v>
      </c>
      <c r="G2" s="94" t="s">
        <v>314</v>
      </c>
      <c r="H2" s="357"/>
      <c r="I2" s="44" t="s">
        <v>16</v>
      </c>
      <c r="J2" s="225" t="s">
        <v>21</v>
      </c>
      <c r="K2" s="227" t="s">
        <v>762</v>
      </c>
      <c r="L2" s="191">
        <v>585.90279999999996</v>
      </c>
      <c r="M2" s="182"/>
      <c r="N2" s="182"/>
      <c r="O2" s="182"/>
      <c r="P2" s="182"/>
    </row>
    <row r="3" spans="1:16" s="91" customFormat="1" ht="15" customHeight="1">
      <c r="A3" s="311">
        <v>45597</v>
      </c>
      <c r="B3" s="318" t="s">
        <v>17</v>
      </c>
      <c r="C3" s="268" t="s">
        <v>38</v>
      </c>
      <c r="D3" s="218" t="s">
        <v>6</v>
      </c>
      <c r="E3" s="371">
        <v>5000</v>
      </c>
      <c r="F3" s="239">
        <f t="shared" si="0"/>
        <v>8.5338387186407036</v>
      </c>
      <c r="G3" s="94" t="s">
        <v>315</v>
      </c>
      <c r="H3" s="189"/>
      <c r="I3" s="36" t="s">
        <v>69</v>
      </c>
      <c r="J3" s="225" t="s">
        <v>21</v>
      </c>
      <c r="K3" s="227" t="s">
        <v>762</v>
      </c>
      <c r="L3" s="191">
        <v>585.90279999999996</v>
      </c>
      <c r="M3" s="182"/>
      <c r="N3" s="182"/>
      <c r="O3" s="182"/>
      <c r="P3" s="182"/>
    </row>
    <row r="4" spans="1:16" s="91" customFormat="1" ht="15" customHeight="1">
      <c r="A4" s="311">
        <v>45597</v>
      </c>
      <c r="B4" s="318" t="s">
        <v>17</v>
      </c>
      <c r="C4" s="268" t="s">
        <v>38</v>
      </c>
      <c r="D4" s="218" t="s">
        <v>5</v>
      </c>
      <c r="E4" s="371">
        <v>5000</v>
      </c>
      <c r="F4" s="239">
        <f t="shared" si="0"/>
        <v>8.5338387186407036</v>
      </c>
      <c r="G4" s="94" t="s">
        <v>316</v>
      </c>
      <c r="H4" s="358"/>
      <c r="I4" s="176" t="s">
        <v>43</v>
      </c>
      <c r="J4" s="225" t="s">
        <v>21</v>
      </c>
      <c r="K4" s="227" t="s">
        <v>762</v>
      </c>
      <c r="L4" s="191">
        <v>585.90279999999996</v>
      </c>
      <c r="M4" s="182"/>
      <c r="N4" s="182"/>
      <c r="O4" s="182"/>
      <c r="P4" s="182"/>
    </row>
    <row r="5" spans="1:16" s="91" customFormat="1" ht="15" customHeight="1">
      <c r="A5" s="311">
        <v>45597</v>
      </c>
      <c r="B5" s="318" t="s">
        <v>17</v>
      </c>
      <c r="C5" s="268" t="s">
        <v>38</v>
      </c>
      <c r="D5" s="218" t="s">
        <v>5</v>
      </c>
      <c r="E5" s="371">
        <v>5000</v>
      </c>
      <c r="F5" s="239">
        <f t="shared" si="0"/>
        <v>8.5338387186407036</v>
      </c>
      <c r="G5" s="94" t="s">
        <v>317</v>
      </c>
      <c r="H5" s="358"/>
      <c r="I5" s="44" t="s">
        <v>24</v>
      </c>
      <c r="J5" s="225" t="s">
        <v>21</v>
      </c>
      <c r="K5" s="227" t="s">
        <v>762</v>
      </c>
      <c r="L5" s="191">
        <v>585.90279999999996</v>
      </c>
      <c r="M5" s="182"/>
      <c r="N5" s="182"/>
      <c r="O5" s="182"/>
      <c r="P5" s="182"/>
    </row>
    <row r="6" spans="1:16" s="91" customFormat="1" ht="15" customHeight="1">
      <c r="A6" s="311">
        <v>45597</v>
      </c>
      <c r="B6" s="318" t="s">
        <v>17</v>
      </c>
      <c r="C6" s="268" t="s">
        <v>38</v>
      </c>
      <c r="D6" s="218" t="s">
        <v>7</v>
      </c>
      <c r="E6" s="371">
        <v>2500</v>
      </c>
      <c r="F6" s="239">
        <f t="shared" si="0"/>
        <v>4.2669193593203518</v>
      </c>
      <c r="G6" s="94" t="s">
        <v>318</v>
      </c>
      <c r="H6" s="358"/>
      <c r="I6" s="44" t="s">
        <v>13</v>
      </c>
      <c r="J6" s="225" t="s">
        <v>21</v>
      </c>
      <c r="K6" s="227" t="s">
        <v>762</v>
      </c>
      <c r="L6" s="191">
        <v>585.90279999999996</v>
      </c>
      <c r="M6" s="182"/>
      <c r="N6" s="182"/>
      <c r="O6" s="182"/>
      <c r="P6" s="182"/>
    </row>
    <row r="7" spans="1:16" s="91" customFormat="1" ht="15" customHeight="1">
      <c r="A7" s="311">
        <v>45597</v>
      </c>
      <c r="B7" s="318" t="s">
        <v>17</v>
      </c>
      <c r="C7" s="268" t="s">
        <v>38</v>
      </c>
      <c r="D7" s="218" t="s">
        <v>6</v>
      </c>
      <c r="E7" s="371">
        <v>2500</v>
      </c>
      <c r="F7" s="239">
        <f t="shared" si="0"/>
        <v>4.2669193593203518</v>
      </c>
      <c r="G7" s="94" t="s">
        <v>319</v>
      </c>
      <c r="H7" s="358"/>
      <c r="I7" s="44" t="s">
        <v>11</v>
      </c>
      <c r="J7" s="225" t="s">
        <v>21</v>
      </c>
      <c r="K7" s="227" t="s">
        <v>762</v>
      </c>
      <c r="L7" s="191">
        <v>585.90279999999996</v>
      </c>
      <c r="M7" s="182"/>
      <c r="N7" s="182"/>
      <c r="O7" s="182"/>
      <c r="P7" s="182"/>
    </row>
    <row r="8" spans="1:16" s="91" customFormat="1" ht="15" customHeight="1">
      <c r="A8" s="311">
        <v>45597</v>
      </c>
      <c r="B8" s="318" t="s">
        <v>17</v>
      </c>
      <c r="C8" s="268" t="s">
        <v>38</v>
      </c>
      <c r="D8" s="218" t="s">
        <v>6</v>
      </c>
      <c r="E8" s="371">
        <v>2500</v>
      </c>
      <c r="F8" s="239">
        <f t="shared" si="0"/>
        <v>4.2669193593203518</v>
      </c>
      <c r="G8" s="94" t="s">
        <v>320</v>
      </c>
      <c r="H8" s="358"/>
      <c r="I8" s="44" t="s">
        <v>55</v>
      </c>
      <c r="J8" s="225" t="s">
        <v>21</v>
      </c>
      <c r="K8" s="227" t="s">
        <v>762</v>
      </c>
      <c r="L8" s="191">
        <v>585.90279999999996</v>
      </c>
      <c r="M8" s="182"/>
      <c r="N8" s="182"/>
      <c r="O8" s="182"/>
      <c r="P8" s="182"/>
    </row>
    <row r="9" spans="1:16" s="91" customFormat="1" ht="15" customHeight="1">
      <c r="A9" s="311">
        <v>45597</v>
      </c>
      <c r="B9" s="318" t="s">
        <v>17</v>
      </c>
      <c r="C9" s="268" t="s">
        <v>38</v>
      </c>
      <c r="D9" s="218" t="s">
        <v>6</v>
      </c>
      <c r="E9" s="371">
        <v>2500</v>
      </c>
      <c r="F9" s="239">
        <f t="shared" si="0"/>
        <v>4.2669193593203518</v>
      </c>
      <c r="G9" s="94" t="s">
        <v>321</v>
      </c>
      <c r="H9" s="357"/>
      <c r="I9" s="36" t="s">
        <v>211</v>
      </c>
      <c r="J9" s="225" t="s">
        <v>21</v>
      </c>
      <c r="K9" s="227" t="s">
        <v>762</v>
      </c>
      <c r="L9" s="191">
        <v>585.90279999999996</v>
      </c>
      <c r="M9" s="182"/>
      <c r="N9" s="182"/>
      <c r="O9" s="182"/>
      <c r="P9" s="182"/>
    </row>
    <row r="10" spans="1:16" s="91" customFormat="1" ht="15" customHeight="1">
      <c r="A10" s="311">
        <v>45597</v>
      </c>
      <c r="B10" s="318" t="s">
        <v>17</v>
      </c>
      <c r="C10" s="268" t="s">
        <v>38</v>
      </c>
      <c r="D10" s="218" t="s">
        <v>5</v>
      </c>
      <c r="E10" s="371">
        <v>2500</v>
      </c>
      <c r="F10" s="239">
        <f t="shared" si="0"/>
        <v>4.2669193593203518</v>
      </c>
      <c r="G10" s="94" t="s">
        <v>322</v>
      </c>
      <c r="H10" s="357"/>
      <c r="I10" s="44" t="s">
        <v>93</v>
      </c>
      <c r="J10" s="225" t="s">
        <v>21</v>
      </c>
      <c r="K10" s="227" t="s">
        <v>762</v>
      </c>
      <c r="L10" s="191">
        <v>585.90279999999996</v>
      </c>
      <c r="M10" s="182"/>
      <c r="N10" s="182"/>
      <c r="O10" s="182"/>
      <c r="P10" s="182"/>
    </row>
    <row r="11" spans="1:16" s="91" customFormat="1" ht="15" customHeight="1">
      <c r="A11" s="311">
        <v>45597</v>
      </c>
      <c r="B11" s="318" t="s">
        <v>17</v>
      </c>
      <c r="C11" s="268" t="s">
        <v>38</v>
      </c>
      <c r="D11" s="218" t="s">
        <v>5</v>
      </c>
      <c r="E11" s="371">
        <v>2500</v>
      </c>
      <c r="F11" s="239">
        <f t="shared" si="0"/>
        <v>4.2669193593203518</v>
      </c>
      <c r="G11" s="94" t="s">
        <v>323</v>
      </c>
      <c r="H11" s="197"/>
      <c r="I11" s="44" t="s">
        <v>220</v>
      </c>
      <c r="J11" s="225" t="s">
        <v>21</v>
      </c>
      <c r="K11" s="227" t="s">
        <v>762</v>
      </c>
      <c r="L11" s="191">
        <v>585.90279999999996</v>
      </c>
      <c r="M11" s="182"/>
      <c r="N11" s="182"/>
      <c r="O11" s="182"/>
      <c r="P11" s="182"/>
    </row>
    <row r="12" spans="1:16" s="91" customFormat="1" ht="15" customHeight="1">
      <c r="A12" s="311">
        <v>45597</v>
      </c>
      <c r="B12" s="318" t="s">
        <v>17</v>
      </c>
      <c r="C12" s="268" t="s">
        <v>38</v>
      </c>
      <c r="D12" s="218" t="s">
        <v>5</v>
      </c>
      <c r="E12" s="371">
        <v>2500</v>
      </c>
      <c r="F12" s="239">
        <f t="shared" si="0"/>
        <v>4.2669193593203518</v>
      </c>
      <c r="G12" s="51" t="s">
        <v>324</v>
      </c>
      <c r="H12" s="197"/>
      <c r="I12" s="44" t="s">
        <v>238</v>
      </c>
      <c r="J12" s="225" t="s">
        <v>21</v>
      </c>
      <c r="K12" s="227" t="s">
        <v>762</v>
      </c>
      <c r="L12" s="191">
        <v>585.90279999999996</v>
      </c>
      <c r="M12" s="182"/>
      <c r="N12" s="182"/>
      <c r="O12" s="182"/>
      <c r="P12" s="182"/>
    </row>
    <row r="13" spans="1:16" s="91" customFormat="1" ht="15" customHeight="1">
      <c r="A13" s="311">
        <v>45597</v>
      </c>
      <c r="B13" s="318" t="s">
        <v>17</v>
      </c>
      <c r="C13" s="268" t="s">
        <v>38</v>
      </c>
      <c r="D13" s="218" t="s">
        <v>9</v>
      </c>
      <c r="E13" s="371">
        <v>2500</v>
      </c>
      <c r="F13" s="239">
        <f t="shared" si="0"/>
        <v>4.2669193593203518</v>
      </c>
      <c r="G13" s="51" t="s">
        <v>325</v>
      </c>
      <c r="H13" s="197"/>
      <c r="I13" s="44" t="s">
        <v>209</v>
      </c>
      <c r="J13" s="225" t="s">
        <v>21</v>
      </c>
      <c r="K13" s="227" t="s">
        <v>762</v>
      </c>
      <c r="L13" s="191">
        <v>585.90279999999996</v>
      </c>
      <c r="M13" s="182"/>
      <c r="N13" s="182"/>
      <c r="O13" s="182"/>
      <c r="P13" s="182"/>
    </row>
    <row r="14" spans="1:16" s="186" customFormat="1" ht="15" customHeight="1">
      <c r="A14" s="311">
        <v>45597</v>
      </c>
      <c r="B14" s="318" t="s">
        <v>17</v>
      </c>
      <c r="C14" s="268" t="s">
        <v>38</v>
      </c>
      <c r="D14" s="218" t="s">
        <v>9</v>
      </c>
      <c r="E14" s="371">
        <v>2500</v>
      </c>
      <c r="F14" s="239">
        <f t="shared" si="0"/>
        <v>4.2669193593203518</v>
      </c>
      <c r="G14" s="51" t="s">
        <v>326</v>
      </c>
      <c r="H14" s="197"/>
      <c r="I14" s="44" t="s">
        <v>14</v>
      </c>
      <c r="J14" s="225" t="s">
        <v>21</v>
      </c>
      <c r="K14" s="227" t="s">
        <v>762</v>
      </c>
      <c r="L14" s="191">
        <v>585.90279999999996</v>
      </c>
      <c r="M14" s="182"/>
      <c r="N14" s="182"/>
      <c r="O14" s="182"/>
      <c r="P14" s="182"/>
    </row>
    <row r="15" spans="1:16" s="91" customFormat="1" ht="15" customHeight="1">
      <c r="A15" s="311">
        <v>45597</v>
      </c>
      <c r="B15" s="319" t="s">
        <v>44</v>
      </c>
      <c r="C15" s="268" t="s">
        <v>54</v>
      </c>
      <c r="D15" s="219" t="s">
        <v>8</v>
      </c>
      <c r="E15" s="371">
        <v>2700</v>
      </c>
      <c r="F15" s="239">
        <f t="shared" si="0"/>
        <v>4.6082729080659801</v>
      </c>
      <c r="G15" s="51" t="s">
        <v>219</v>
      </c>
      <c r="H15" s="197"/>
      <c r="I15" s="88" t="s">
        <v>16</v>
      </c>
      <c r="J15" s="225" t="s">
        <v>21</v>
      </c>
      <c r="K15" s="227" t="s">
        <v>762</v>
      </c>
      <c r="L15" s="191">
        <v>585.90279999999996</v>
      </c>
      <c r="M15" s="182"/>
      <c r="N15" s="182"/>
      <c r="O15" s="182"/>
      <c r="P15" s="182"/>
    </row>
    <row r="16" spans="1:16" s="91" customFormat="1" ht="15" customHeight="1">
      <c r="A16" s="187">
        <v>45597</v>
      </c>
      <c r="B16" s="320" t="s">
        <v>44</v>
      </c>
      <c r="C16" s="268" t="s">
        <v>54</v>
      </c>
      <c r="D16" s="173" t="s">
        <v>6</v>
      </c>
      <c r="E16" s="371">
        <v>2000</v>
      </c>
      <c r="F16" s="239">
        <f t="shared" si="0"/>
        <v>3.4135354874562815</v>
      </c>
      <c r="G16" s="188" t="s">
        <v>59</v>
      </c>
      <c r="H16" s="197"/>
      <c r="I16" s="36" t="s">
        <v>69</v>
      </c>
      <c r="J16" s="225" t="s">
        <v>21</v>
      </c>
      <c r="K16" s="227" t="s">
        <v>762</v>
      </c>
      <c r="L16" s="191">
        <v>585.90279999999996</v>
      </c>
      <c r="M16" s="182"/>
      <c r="N16" s="182"/>
      <c r="O16" s="182"/>
      <c r="P16" s="182"/>
    </row>
    <row r="17" spans="1:16" s="91" customFormat="1" ht="15" customHeight="1">
      <c r="A17" s="311">
        <v>45597</v>
      </c>
      <c r="B17" s="319" t="s">
        <v>283</v>
      </c>
      <c r="C17" s="268" t="s">
        <v>54</v>
      </c>
      <c r="D17" s="219" t="s">
        <v>6</v>
      </c>
      <c r="E17" s="371">
        <v>1300</v>
      </c>
      <c r="F17" s="239">
        <f t="shared" si="0"/>
        <v>2.218798066846583</v>
      </c>
      <c r="G17" s="202" t="s">
        <v>113</v>
      </c>
      <c r="H17" s="190"/>
      <c r="I17" s="208" t="s">
        <v>11</v>
      </c>
      <c r="J17" s="225" t="s">
        <v>21</v>
      </c>
      <c r="K17" s="227" t="s">
        <v>762</v>
      </c>
      <c r="L17" s="191">
        <v>585.90279999999996</v>
      </c>
      <c r="M17" s="182"/>
      <c r="N17" s="182"/>
      <c r="O17" s="182"/>
      <c r="P17" s="182"/>
    </row>
    <row r="18" spans="1:16" s="91" customFormat="1" ht="15" customHeight="1">
      <c r="A18" s="311">
        <v>45597</v>
      </c>
      <c r="B18" s="319" t="s">
        <v>45</v>
      </c>
      <c r="C18" s="268" t="s">
        <v>67</v>
      </c>
      <c r="D18" s="219" t="s">
        <v>6</v>
      </c>
      <c r="E18" s="371">
        <v>5000</v>
      </c>
      <c r="F18" s="239">
        <f t="shared" si="0"/>
        <v>8.5338387186407036</v>
      </c>
      <c r="G18" s="202" t="s">
        <v>112</v>
      </c>
      <c r="H18" s="357"/>
      <c r="I18" s="208" t="s">
        <v>11</v>
      </c>
      <c r="J18" s="225" t="s">
        <v>21</v>
      </c>
      <c r="K18" s="227" t="s">
        <v>762</v>
      </c>
      <c r="L18" s="191">
        <v>585.90279999999996</v>
      </c>
      <c r="M18" s="182"/>
      <c r="N18" s="182"/>
      <c r="O18" s="182"/>
      <c r="P18" s="182"/>
    </row>
    <row r="19" spans="1:16" s="91" customFormat="1" ht="15" customHeight="1">
      <c r="A19" s="311">
        <v>45597</v>
      </c>
      <c r="B19" s="319" t="s">
        <v>44</v>
      </c>
      <c r="C19" s="268" t="s">
        <v>54</v>
      </c>
      <c r="D19" s="219" t="s">
        <v>6</v>
      </c>
      <c r="E19" s="371">
        <v>2000</v>
      </c>
      <c r="F19" s="239">
        <f t="shared" si="0"/>
        <v>3.4135354874562815</v>
      </c>
      <c r="G19" s="202" t="s">
        <v>112</v>
      </c>
      <c r="H19" s="357"/>
      <c r="I19" s="208" t="s">
        <v>11</v>
      </c>
      <c r="J19" s="225" t="s">
        <v>21</v>
      </c>
      <c r="K19" s="227" t="s">
        <v>762</v>
      </c>
      <c r="L19" s="191">
        <v>585.90279999999996</v>
      </c>
      <c r="M19" s="182"/>
      <c r="N19" s="182"/>
      <c r="O19" s="182"/>
      <c r="P19" s="182"/>
    </row>
    <row r="20" spans="1:16" s="91" customFormat="1" ht="15" customHeight="1">
      <c r="A20" s="311">
        <v>45597</v>
      </c>
      <c r="B20" s="319" t="s">
        <v>743</v>
      </c>
      <c r="C20" s="268" t="s">
        <v>54</v>
      </c>
      <c r="D20" s="219" t="s">
        <v>6</v>
      </c>
      <c r="E20" s="371">
        <v>3000</v>
      </c>
      <c r="F20" s="239">
        <f t="shared" si="0"/>
        <v>5.1203032311844217</v>
      </c>
      <c r="G20" s="202" t="s">
        <v>241</v>
      </c>
      <c r="H20" s="357"/>
      <c r="I20" s="207" t="s">
        <v>11</v>
      </c>
      <c r="J20" s="225" t="s">
        <v>21</v>
      </c>
      <c r="K20" s="227" t="s">
        <v>762</v>
      </c>
      <c r="L20" s="191">
        <v>585.90279999999996</v>
      </c>
      <c r="M20" s="182"/>
      <c r="N20" s="182"/>
      <c r="O20" s="182"/>
      <c r="P20" s="182"/>
    </row>
    <row r="21" spans="1:16" s="91" customFormat="1" ht="15" customHeight="1">
      <c r="A21" s="311">
        <v>45597</v>
      </c>
      <c r="B21" s="319" t="s">
        <v>44</v>
      </c>
      <c r="C21" s="268" t="s">
        <v>54</v>
      </c>
      <c r="D21" s="219" t="s">
        <v>6</v>
      </c>
      <c r="E21" s="371">
        <v>2000</v>
      </c>
      <c r="F21" s="239">
        <f t="shared" si="0"/>
        <v>3.4135354874562815</v>
      </c>
      <c r="G21" s="202" t="s">
        <v>241</v>
      </c>
      <c r="H21" s="357"/>
      <c r="I21" s="208" t="s">
        <v>11</v>
      </c>
      <c r="J21" s="225" t="s">
        <v>21</v>
      </c>
      <c r="K21" s="227" t="s">
        <v>762</v>
      </c>
      <c r="L21" s="191">
        <v>585.90279999999996</v>
      </c>
      <c r="M21" s="182"/>
      <c r="N21" s="182"/>
      <c r="O21" s="182"/>
      <c r="P21" s="182"/>
    </row>
    <row r="22" spans="1:16" s="91" customFormat="1" ht="15" customHeight="1">
      <c r="A22" s="311">
        <v>45597</v>
      </c>
      <c r="B22" s="319" t="s">
        <v>45</v>
      </c>
      <c r="C22" s="268" t="s">
        <v>67</v>
      </c>
      <c r="D22" s="219" t="s">
        <v>6</v>
      </c>
      <c r="E22" s="371">
        <v>5000</v>
      </c>
      <c r="F22" s="239">
        <f t="shared" si="0"/>
        <v>8.5338387186407036</v>
      </c>
      <c r="G22" s="202" t="s">
        <v>241</v>
      </c>
      <c r="H22" s="357"/>
      <c r="I22" s="208" t="s">
        <v>11</v>
      </c>
      <c r="J22" s="225" t="s">
        <v>21</v>
      </c>
      <c r="K22" s="227" t="s">
        <v>762</v>
      </c>
      <c r="L22" s="191">
        <v>585.90279999999996</v>
      </c>
      <c r="M22" s="182"/>
      <c r="N22" s="182"/>
      <c r="O22" s="182"/>
      <c r="P22" s="182"/>
    </row>
    <row r="23" spans="1:16" s="91" customFormat="1" ht="15" customHeight="1">
      <c r="A23" s="311">
        <v>45597</v>
      </c>
      <c r="B23" s="319" t="s">
        <v>44</v>
      </c>
      <c r="C23" s="268" t="s">
        <v>54</v>
      </c>
      <c r="D23" s="219" t="s">
        <v>9</v>
      </c>
      <c r="E23" s="371">
        <v>3000</v>
      </c>
      <c r="F23" s="239">
        <f t="shared" si="0"/>
        <v>5.1203032311844217</v>
      </c>
      <c r="G23" s="51" t="s">
        <v>56</v>
      </c>
      <c r="H23" s="189"/>
      <c r="I23" s="44" t="s">
        <v>14</v>
      </c>
      <c r="J23" s="225" t="s">
        <v>21</v>
      </c>
      <c r="K23" s="227" t="s">
        <v>762</v>
      </c>
      <c r="L23" s="191">
        <v>585.90279999999996</v>
      </c>
      <c r="M23" s="182"/>
      <c r="N23" s="182"/>
      <c r="O23" s="182"/>
      <c r="P23" s="182"/>
    </row>
    <row r="24" spans="1:16" s="91" customFormat="1" ht="15" customHeight="1">
      <c r="A24" s="311">
        <v>45597</v>
      </c>
      <c r="B24" s="209" t="s">
        <v>44</v>
      </c>
      <c r="C24" s="268" t="s">
        <v>54</v>
      </c>
      <c r="D24" s="201" t="s">
        <v>9</v>
      </c>
      <c r="E24" s="371">
        <v>2000</v>
      </c>
      <c r="F24" s="239">
        <f t="shared" si="0"/>
        <v>3.4135354874562815</v>
      </c>
      <c r="G24" s="37" t="s">
        <v>229</v>
      </c>
      <c r="H24" s="359"/>
      <c r="I24" s="36" t="s">
        <v>225</v>
      </c>
      <c r="J24" s="225" t="s">
        <v>21</v>
      </c>
      <c r="K24" s="227" t="s">
        <v>762</v>
      </c>
      <c r="L24" s="191">
        <v>585.90279999999996</v>
      </c>
      <c r="M24" s="182"/>
      <c r="N24" s="182"/>
      <c r="O24" s="182"/>
      <c r="P24" s="182"/>
    </row>
    <row r="25" spans="1:16" s="91" customFormat="1" ht="15" customHeight="1">
      <c r="A25" s="311">
        <v>45597</v>
      </c>
      <c r="B25" s="319" t="s">
        <v>44</v>
      </c>
      <c r="C25" s="268" t="s">
        <v>54</v>
      </c>
      <c r="D25" s="219" t="s">
        <v>6</v>
      </c>
      <c r="E25" s="371">
        <v>2000</v>
      </c>
      <c r="F25" s="239">
        <f t="shared" si="0"/>
        <v>3.4135354874562815</v>
      </c>
      <c r="G25" s="202" t="s">
        <v>84</v>
      </c>
      <c r="H25" s="357"/>
      <c r="I25" s="208" t="s">
        <v>55</v>
      </c>
      <c r="J25" s="225" t="s">
        <v>21</v>
      </c>
      <c r="K25" s="227" t="s">
        <v>762</v>
      </c>
      <c r="L25" s="191">
        <v>585.90279999999996</v>
      </c>
      <c r="M25" s="182"/>
      <c r="N25" s="182"/>
      <c r="O25" s="182"/>
      <c r="P25" s="182"/>
    </row>
    <row r="26" spans="1:16" s="91" customFormat="1" ht="15" customHeight="1">
      <c r="A26" s="311">
        <v>45597</v>
      </c>
      <c r="B26" s="319" t="s">
        <v>44</v>
      </c>
      <c r="C26" s="268" t="s">
        <v>54</v>
      </c>
      <c r="D26" s="219" t="s">
        <v>5</v>
      </c>
      <c r="E26" s="371">
        <v>2400</v>
      </c>
      <c r="F26" s="239">
        <f t="shared" si="0"/>
        <v>4.0962425849475377</v>
      </c>
      <c r="G26" s="202" t="s">
        <v>57</v>
      </c>
      <c r="H26" s="197"/>
      <c r="I26" s="176" t="s">
        <v>43</v>
      </c>
      <c r="J26" s="225" t="s">
        <v>21</v>
      </c>
      <c r="K26" s="227" t="s">
        <v>762</v>
      </c>
      <c r="L26" s="191">
        <v>585.90279999999996</v>
      </c>
      <c r="M26" s="182"/>
      <c r="N26" s="182"/>
      <c r="O26" s="182"/>
      <c r="P26" s="182"/>
    </row>
    <row r="27" spans="1:16" s="91" customFormat="1" ht="15" customHeight="1">
      <c r="A27" s="311">
        <v>45597</v>
      </c>
      <c r="B27" s="319" t="s">
        <v>44</v>
      </c>
      <c r="C27" s="268" t="s">
        <v>54</v>
      </c>
      <c r="D27" s="219" t="s">
        <v>5</v>
      </c>
      <c r="E27" s="371">
        <v>3100</v>
      </c>
      <c r="F27" s="239">
        <f t="shared" si="0"/>
        <v>5.2909800055572358</v>
      </c>
      <c r="G27" s="291" t="s">
        <v>58</v>
      </c>
      <c r="H27" s="246"/>
      <c r="I27" s="34" t="s">
        <v>24</v>
      </c>
      <c r="J27" s="225" t="s">
        <v>21</v>
      </c>
      <c r="K27" s="227" t="s">
        <v>762</v>
      </c>
      <c r="L27" s="191">
        <v>585.90279999999996</v>
      </c>
      <c r="M27" s="182"/>
      <c r="N27" s="182"/>
      <c r="O27" s="182"/>
      <c r="P27" s="182"/>
    </row>
    <row r="28" spans="1:16" ht="15" customHeight="1">
      <c r="A28" s="311">
        <v>45597</v>
      </c>
      <c r="B28" s="319" t="s">
        <v>44</v>
      </c>
      <c r="C28" s="268" t="s">
        <v>54</v>
      </c>
      <c r="D28" s="219" t="s">
        <v>5</v>
      </c>
      <c r="E28" s="371">
        <v>3500</v>
      </c>
      <c r="F28" s="239">
        <f t="shared" si="0"/>
        <v>5.9736871030484924</v>
      </c>
      <c r="G28" s="202" t="s">
        <v>94</v>
      </c>
      <c r="H28" s="271"/>
      <c r="I28" s="36" t="s">
        <v>93</v>
      </c>
      <c r="J28" s="225" t="s">
        <v>21</v>
      </c>
      <c r="K28" s="227" t="s">
        <v>762</v>
      </c>
      <c r="L28" s="191">
        <v>585.90279999999996</v>
      </c>
    </row>
    <row r="29" spans="1:16" s="222" customFormat="1" ht="15.75" customHeight="1">
      <c r="A29" s="311">
        <v>45597</v>
      </c>
      <c r="B29" s="319" t="s">
        <v>44</v>
      </c>
      <c r="C29" s="268" t="s">
        <v>54</v>
      </c>
      <c r="D29" s="284" t="s">
        <v>6</v>
      </c>
      <c r="E29" s="371">
        <v>2000</v>
      </c>
      <c r="F29" s="239">
        <f t="shared" si="0"/>
        <v>3.4135354874562815</v>
      </c>
      <c r="G29" s="274" t="s">
        <v>231</v>
      </c>
      <c r="H29" s="241"/>
      <c r="I29" s="36" t="s">
        <v>211</v>
      </c>
      <c r="J29" s="225" t="s">
        <v>21</v>
      </c>
      <c r="K29" s="227" t="s">
        <v>762</v>
      </c>
      <c r="L29" s="191">
        <v>585.90279999999996</v>
      </c>
      <c r="M29" s="314"/>
      <c r="N29" s="314"/>
      <c r="O29" s="314"/>
      <c r="P29" s="314"/>
    </row>
    <row r="30" spans="1:16" s="91" customFormat="1" ht="15" customHeight="1">
      <c r="A30" s="311">
        <v>45597</v>
      </c>
      <c r="B30" s="319" t="s">
        <v>68</v>
      </c>
      <c r="C30" s="268" t="s">
        <v>711</v>
      </c>
      <c r="D30" s="219" t="s">
        <v>5</v>
      </c>
      <c r="E30" s="371">
        <v>1800</v>
      </c>
      <c r="F30" s="239">
        <f t="shared" si="0"/>
        <v>3.0721819387106533</v>
      </c>
      <c r="G30" s="202" t="s">
        <v>247</v>
      </c>
      <c r="H30" s="271"/>
      <c r="I30" s="36" t="s">
        <v>220</v>
      </c>
      <c r="J30" s="225" t="s">
        <v>21</v>
      </c>
      <c r="K30" s="227" t="s">
        <v>762</v>
      </c>
      <c r="L30" s="191">
        <v>585.90279999999996</v>
      </c>
      <c r="M30" s="182"/>
      <c r="N30" s="182"/>
      <c r="O30" s="182"/>
      <c r="P30" s="182"/>
    </row>
    <row r="31" spans="1:16" s="91" customFormat="1" ht="15" customHeight="1">
      <c r="A31" s="311">
        <v>45597</v>
      </c>
      <c r="B31" s="319" t="s">
        <v>44</v>
      </c>
      <c r="C31" s="268" t="s">
        <v>54</v>
      </c>
      <c r="D31" s="219" t="s">
        <v>5</v>
      </c>
      <c r="E31" s="371">
        <v>2000</v>
      </c>
      <c r="F31" s="239">
        <f t="shared" si="0"/>
        <v>3.4135354874562815</v>
      </c>
      <c r="G31" s="202" t="s">
        <v>248</v>
      </c>
      <c r="H31" s="271"/>
      <c r="I31" s="36" t="s">
        <v>238</v>
      </c>
      <c r="J31" s="225" t="s">
        <v>21</v>
      </c>
      <c r="K31" s="227" t="s">
        <v>762</v>
      </c>
      <c r="L31" s="191">
        <v>585.90279999999996</v>
      </c>
      <c r="M31" s="182"/>
      <c r="N31" s="182"/>
      <c r="O31" s="182"/>
      <c r="P31" s="182"/>
    </row>
    <row r="32" spans="1:16" s="91" customFormat="1" ht="15" customHeight="1">
      <c r="A32" s="311">
        <v>45597</v>
      </c>
      <c r="B32" s="319" t="s">
        <v>227</v>
      </c>
      <c r="C32" s="268" t="s">
        <v>210</v>
      </c>
      <c r="D32" s="81" t="s">
        <v>7</v>
      </c>
      <c r="E32" s="371">
        <v>5600</v>
      </c>
      <c r="F32" s="239">
        <f t="shared" si="0"/>
        <v>9.5578993648775885</v>
      </c>
      <c r="G32" s="51" t="s">
        <v>250</v>
      </c>
      <c r="H32" s="189"/>
      <c r="I32" s="83" t="s">
        <v>13</v>
      </c>
      <c r="J32" s="225" t="s">
        <v>21</v>
      </c>
      <c r="K32" s="227" t="s">
        <v>762</v>
      </c>
      <c r="L32" s="191">
        <v>585.90279999999996</v>
      </c>
      <c r="M32" s="182"/>
      <c r="N32" s="182"/>
      <c r="O32" s="182"/>
      <c r="P32" s="182"/>
    </row>
    <row r="33" spans="1:16" s="91" customFormat="1" ht="14.45" customHeight="1">
      <c r="A33" s="311">
        <v>45598</v>
      </c>
      <c r="B33" s="318" t="s">
        <v>17</v>
      </c>
      <c r="C33" s="268" t="s">
        <v>38</v>
      </c>
      <c r="D33" s="218" t="s">
        <v>8</v>
      </c>
      <c r="E33" s="371">
        <v>5000</v>
      </c>
      <c r="F33" s="239">
        <f t="shared" si="0"/>
        <v>8.5338387186407036</v>
      </c>
      <c r="G33" s="51" t="s">
        <v>327</v>
      </c>
      <c r="H33" s="197"/>
      <c r="I33" s="44" t="s">
        <v>16</v>
      </c>
      <c r="J33" s="225" t="s">
        <v>21</v>
      </c>
      <c r="K33" s="227" t="s">
        <v>762</v>
      </c>
      <c r="L33" s="191">
        <v>585.90279999999996</v>
      </c>
      <c r="M33" s="182"/>
      <c r="N33" s="182"/>
      <c r="O33" s="182"/>
      <c r="P33" s="182"/>
    </row>
    <row r="34" spans="1:16" s="91" customFormat="1" ht="14.45" customHeight="1">
      <c r="A34" s="311">
        <v>45598</v>
      </c>
      <c r="B34" s="318" t="s">
        <v>17</v>
      </c>
      <c r="C34" s="268" t="s">
        <v>38</v>
      </c>
      <c r="D34" s="218" t="s">
        <v>6</v>
      </c>
      <c r="E34" s="371">
        <v>2500</v>
      </c>
      <c r="F34" s="239">
        <f t="shared" si="0"/>
        <v>4.2669193593203518</v>
      </c>
      <c r="G34" s="51" t="s">
        <v>328</v>
      </c>
      <c r="H34" s="197"/>
      <c r="I34" s="36" t="s">
        <v>69</v>
      </c>
      <c r="J34" s="225" t="s">
        <v>21</v>
      </c>
      <c r="K34" s="227" t="s">
        <v>762</v>
      </c>
      <c r="L34" s="191">
        <v>585.90279999999996</v>
      </c>
      <c r="M34" s="182"/>
      <c r="N34" s="182"/>
      <c r="O34" s="182"/>
      <c r="P34" s="182"/>
    </row>
    <row r="35" spans="1:16" s="222" customFormat="1" ht="15.75" customHeight="1">
      <c r="A35" s="311">
        <v>45598</v>
      </c>
      <c r="B35" s="318" t="s">
        <v>17</v>
      </c>
      <c r="C35" s="268" t="s">
        <v>38</v>
      </c>
      <c r="D35" s="218" t="s">
        <v>5</v>
      </c>
      <c r="E35" s="371">
        <v>2500</v>
      </c>
      <c r="F35" s="239">
        <f t="shared" si="0"/>
        <v>4.2669193593203518</v>
      </c>
      <c r="G35" s="51" t="s">
        <v>329</v>
      </c>
      <c r="H35" s="197"/>
      <c r="I35" s="176" t="s">
        <v>43</v>
      </c>
      <c r="J35" s="225" t="s">
        <v>21</v>
      </c>
      <c r="K35" s="227" t="s">
        <v>762</v>
      </c>
      <c r="L35" s="191">
        <v>585.90279999999996</v>
      </c>
      <c r="M35" s="314"/>
      <c r="N35" s="314"/>
      <c r="O35" s="314"/>
      <c r="P35" s="314"/>
    </row>
    <row r="36" spans="1:16" s="91" customFormat="1" ht="15.75" customHeight="1">
      <c r="A36" s="311">
        <v>45598</v>
      </c>
      <c r="B36" s="318" t="s">
        <v>17</v>
      </c>
      <c r="C36" s="268" t="s">
        <v>38</v>
      </c>
      <c r="D36" s="218" t="s">
        <v>5</v>
      </c>
      <c r="E36" s="371">
        <v>2500</v>
      </c>
      <c r="F36" s="239">
        <f t="shared" si="0"/>
        <v>4.2669193593203518</v>
      </c>
      <c r="G36" s="51" t="s">
        <v>330</v>
      </c>
      <c r="H36" s="189"/>
      <c r="I36" s="44" t="s">
        <v>24</v>
      </c>
      <c r="J36" s="225" t="s">
        <v>21</v>
      </c>
      <c r="K36" s="227" t="s">
        <v>762</v>
      </c>
      <c r="L36" s="191">
        <v>585.90279999999996</v>
      </c>
      <c r="M36" s="182"/>
      <c r="N36" s="182"/>
      <c r="O36" s="182"/>
      <c r="P36" s="182"/>
    </row>
    <row r="37" spans="1:16" s="91" customFormat="1" ht="15.75" customHeight="1">
      <c r="A37" s="311">
        <v>45598</v>
      </c>
      <c r="B37" s="318" t="s">
        <v>17</v>
      </c>
      <c r="C37" s="268" t="s">
        <v>38</v>
      </c>
      <c r="D37" s="218" t="s">
        <v>7</v>
      </c>
      <c r="E37" s="371">
        <v>2500</v>
      </c>
      <c r="F37" s="239">
        <f t="shared" si="0"/>
        <v>4.2669193593203518</v>
      </c>
      <c r="G37" s="51" t="s">
        <v>331</v>
      </c>
      <c r="H37" s="189"/>
      <c r="I37" s="44" t="s">
        <v>13</v>
      </c>
      <c r="J37" s="225" t="s">
        <v>21</v>
      </c>
      <c r="K37" s="227" t="s">
        <v>762</v>
      </c>
      <c r="L37" s="191">
        <v>585.90279999999996</v>
      </c>
      <c r="M37" s="182"/>
      <c r="N37" s="182"/>
      <c r="O37" s="182"/>
      <c r="P37" s="182"/>
    </row>
    <row r="38" spans="1:16" s="91" customFormat="1" ht="15.75" customHeight="1">
      <c r="A38" s="311">
        <v>45598</v>
      </c>
      <c r="B38" s="318" t="s">
        <v>17</v>
      </c>
      <c r="C38" s="268" t="s">
        <v>38</v>
      </c>
      <c r="D38" s="218" t="s">
        <v>6</v>
      </c>
      <c r="E38" s="371">
        <v>2500</v>
      </c>
      <c r="F38" s="239">
        <f t="shared" si="0"/>
        <v>4.2669193593203518</v>
      </c>
      <c r="G38" s="51" t="s">
        <v>332</v>
      </c>
      <c r="H38" s="189"/>
      <c r="I38" s="44" t="s">
        <v>11</v>
      </c>
      <c r="J38" s="225" t="s">
        <v>21</v>
      </c>
      <c r="K38" s="227" t="s">
        <v>762</v>
      </c>
      <c r="L38" s="191">
        <v>585.90279999999996</v>
      </c>
      <c r="M38" s="182"/>
      <c r="N38" s="182"/>
      <c r="O38" s="182"/>
      <c r="P38" s="182"/>
    </row>
    <row r="39" spans="1:16" s="91" customFormat="1" ht="15.75" customHeight="1">
      <c r="A39" s="311">
        <v>45598</v>
      </c>
      <c r="B39" s="318" t="s">
        <v>17</v>
      </c>
      <c r="C39" s="268" t="s">
        <v>38</v>
      </c>
      <c r="D39" s="218" t="s">
        <v>6</v>
      </c>
      <c r="E39" s="371">
        <v>2500</v>
      </c>
      <c r="F39" s="239">
        <f t="shared" si="0"/>
        <v>4.2669193593203518</v>
      </c>
      <c r="G39" s="51" t="s">
        <v>333</v>
      </c>
      <c r="H39" s="245"/>
      <c r="I39" s="310" t="s">
        <v>55</v>
      </c>
      <c r="J39" s="225" t="s">
        <v>21</v>
      </c>
      <c r="K39" s="227" t="s">
        <v>762</v>
      </c>
      <c r="L39" s="191">
        <v>585.90279999999996</v>
      </c>
      <c r="M39" s="182"/>
      <c r="N39" s="182"/>
      <c r="O39" s="182"/>
      <c r="P39" s="182"/>
    </row>
    <row r="40" spans="1:16" s="91" customFormat="1" ht="15.75" customHeight="1">
      <c r="A40" s="311">
        <v>45598</v>
      </c>
      <c r="B40" s="318" t="s">
        <v>17</v>
      </c>
      <c r="C40" s="268" t="s">
        <v>38</v>
      </c>
      <c r="D40" s="218" t="s">
        <v>6</v>
      </c>
      <c r="E40" s="371">
        <v>2500</v>
      </c>
      <c r="F40" s="239">
        <f t="shared" si="0"/>
        <v>4.2669193593203518</v>
      </c>
      <c r="G40" s="51" t="s">
        <v>334</v>
      </c>
      <c r="H40" s="245"/>
      <c r="I40" s="36" t="s">
        <v>211</v>
      </c>
      <c r="J40" s="225" t="s">
        <v>21</v>
      </c>
      <c r="K40" s="227" t="s">
        <v>762</v>
      </c>
      <c r="L40" s="191">
        <v>585.90279999999996</v>
      </c>
      <c r="M40" s="182"/>
      <c r="N40" s="182"/>
      <c r="O40" s="182"/>
      <c r="P40" s="182"/>
    </row>
    <row r="41" spans="1:16" s="91" customFormat="1" ht="15.75" customHeight="1">
      <c r="A41" s="311">
        <v>45598</v>
      </c>
      <c r="B41" s="318" t="s">
        <v>17</v>
      </c>
      <c r="C41" s="268" t="s">
        <v>38</v>
      </c>
      <c r="D41" s="215" t="s">
        <v>5</v>
      </c>
      <c r="E41" s="371">
        <v>2500</v>
      </c>
      <c r="F41" s="239">
        <f t="shared" si="0"/>
        <v>4.2669193593203518</v>
      </c>
      <c r="G41" s="51" t="s">
        <v>335</v>
      </c>
      <c r="H41" s="245"/>
      <c r="I41" s="44" t="s">
        <v>93</v>
      </c>
      <c r="J41" s="225" t="s">
        <v>21</v>
      </c>
      <c r="K41" s="227" t="s">
        <v>762</v>
      </c>
      <c r="L41" s="191">
        <v>585.90279999999996</v>
      </c>
      <c r="M41" s="182"/>
      <c r="N41" s="182"/>
      <c r="O41" s="182"/>
      <c r="P41" s="182"/>
    </row>
    <row r="42" spans="1:16" s="91" customFormat="1" ht="15.75" customHeight="1">
      <c r="A42" s="311">
        <v>45598</v>
      </c>
      <c r="B42" s="318" t="s">
        <v>17</v>
      </c>
      <c r="C42" s="268" t="s">
        <v>38</v>
      </c>
      <c r="D42" s="215" t="s">
        <v>5</v>
      </c>
      <c r="E42" s="371">
        <v>2500</v>
      </c>
      <c r="F42" s="239">
        <f t="shared" si="0"/>
        <v>4.2669193593203518</v>
      </c>
      <c r="G42" s="51" t="s">
        <v>336</v>
      </c>
      <c r="H42" s="245"/>
      <c r="I42" s="44" t="s">
        <v>220</v>
      </c>
      <c r="J42" s="225" t="s">
        <v>21</v>
      </c>
      <c r="K42" s="227" t="s">
        <v>762</v>
      </c>
      <c r="L42" s="191">
        <v>585.90279999999996</v>
      </c>
      <c r="M42" s="182"/>
      <c r="N42" s="182"/>
      <c r="O42" s="182"/>
      <c r="P42" s="182"/>
    </row>
    <row r="43" spans="1:16" s="91" customFormat="1" ht="15.75" customHeight="1">
      <c r="A43" s="311">
        <v>45598</v>
      </c>
      <c r="B43" s="318" t="s">
        <v>17</v>
      </c>
      <c r="C43" s="268" t="s">
        <v>38</v>
      </c>
      <c r="D43" s="215" t="s">
        <v>5</v>
      </c>
      <c r="E43" s="371">
        <v>2500</v>
      </c>
      <c r="F43" s="239">
        <f t="shared" si="0"/>
        <v>4.2669193593203518</v>
      </c>
      <c r="G43" s="51" t="s">
        <v>337</v>
      </c>
      <c r="H43" s="245"/>
      <c r="I43" s="44" t="s">
        <v>238</v>
      </c>
      <c r="J43" s="225" t="s">
        <v>21</v>
      </c>
      <c r="K43" s="227" t="s">
        <v>762</v>
      </c>
      <c r="L43" s="191">
        <v>585.90279999999996</v>
      </c>
      <c r="M43" s="182"/>
      <c r="N43" s="182"/>
      <c r="O43" s="182"/>
      <c r="P43" s="182"/>
    </row>
    <row r="44" spans="1:16" s="91" customFormat="1" ht="15.75" customHeight="1">
      <c r="A44" s="311">
        <v>45598</v>
      </c>
      <c r="B44" s="318" t="s">
        <v>17</v>
      </c>
      <c r="C44" s="268" t="s">
        <v>38</v>
      </c>
      <c r="D44" s="215" t="s">
        <v>9</v>
      </c>
      <c r="E44" s="371">
        <v>2500</v>
      </c>
      <c r="F44" s="239">
        <f t="shared" si="0"/>
        <v>4.2669193593203518</v>
      </c>
      <c r="G44" s="51" t="s">
        <v>338</v>
      </c>
      <c r="H44" s="357"/>
      <c r="I44" s="44" t="s">
        <v>209</v>
      </c>
      <c r="J44" s="225" t="s">
        <v>21</v>
      </c>
      <c r="K44" s="227" t="s">
        <v>762</v>
      </c>
      <c r="L44" s="191">
        <v>585.90279999999996</v>
      </c>
      <c r="M44" s="182"/>
      <c r="N44" s="182"/>
      <c r="O44" s="182"/>
      <c r="P44" s="182"/>
    </row>
    <row r="45" spans="1:16" s="91" customFormat="1" ht="15.75" customHeight="1">
      <c r="A45" s="311">
        <v>45598</v>
      </c>
      <c r="B45" s="318" t="s">
        <v>17</v>
      </c>
      <c r="C45" s="268" t="s">
        <v>38</v>
      </c>
      <c r="D45" s="215" t="s">
        <v>9</v>
      </c>
      <c r="E45" s="371">
        <v>2500</v>
      </c>
      <c r="F45" s="239">
        <f t="shared" si="0"/>
        <v>4.2669193593203518</v>
      </c>
      <c r="G45" s="51" t="s">
        <v>339</v>
      </c>
      <c r="H45" s="197"/>
      <c r="I45" s="44" t="s">
        <v>14</v>
      </c>
      <c r="J45" s="225" t="s">
        <v>21</v>
      </c>
      <c r="K45" s="227" t="s">
        <v>762</v>
      </c>
      <c r="L45" s="191">
        <v>585.90279999999996</v>
      </c>
      <c r="M45" s="182"/>
      <c r="N45" s="182"/>
      <c r="O45" s="182"/>
      <c r="P45" s="182"/>
    </row>
    <row r="46" spans="1:16" s="91" customFormat="1" ht="15.75" customHeight="1">
      <c r="A46" s="311">
        <v>45598</v>
      </c>
      <c r="B46" s="321" t="s">
        <v>44</v>
      </c>
      <c r="C46" s="268" t="s">
        <v>54</v>
      </c>
      <c r="D46" s="203" t="s">
        <v>8</v>
      </c>
      <c r="E46" s="371">
        <v>2700</v>
      </c>
      <c r="F46" s="239">
        <f t="shared" si="0"/>
        <v>4.6082729080659801</v>
      </c>
      <c r="G46" s="51" t="s">
        <v>219</v>
      </c>
      <c r="H46" s="197"/>
      <c r="I46" s="88" t="s">
        <v>16</v>
      </c>
      <c r="J46" s="225" t="s">
        <v>21</v>
      </c>
      <c r="K46" s="227" t="s">
        <v>762</v>
      </c>
      <c r="L46" s="191">
        <v>585.90279999999996</v>
      </c>
      <c r="M46" s="182"/>
      <c r="N46" s="182"/>
      <c r="O46" s="182"/>
      <c r="P46" s="182"/>
    </row>
    <row r="47" spans="1:16" s="91" customFormat="1" ht="15.75" customHeight="1">
      <c r="A47" s="187">
        <v>45598</v>
      </c>
      <c r="B47" s="322" t="s">
        <v>44</v>
      </c>
      <c r="C47" s="268" t="s">
        <v>54</v>
      </c>
      <c r="D47" s="192" t="s">
        <v>6</v>
      </c>
      <c r="E47" s="371">
        <v>2000</v>
      </c>
      <c r="F47" s="239">
        <f t="shared" si="0"/>
        <v>3.4135354874562815</v>
      </c>
      <c r="G47" s="39" t="s">
        <v>59</v>
      </c>
      <c r="H47" s="197"/>
      <c r="I47" s="36" t="s">
        <v>69</v>
      </c>
      <c r="J47" s="225" t="s">
        <v>21</v>
      </c>
      <c r="K47" s="227" t="s">
        <v>762</v>
      </c>
      <c r="L47" s="191">
        <v>585.90279999999996</v>
      </c>
      <c r="M47" s="182"/>
      <c r="N47" s="182"/>
      <c r="O47" s="182"/>
      <c r="P47" s="182"/>
    </row>
    <row r="48" spans="1:16" s="91" customFormat="1" ht="15.75" customHeight="1">
      <c r="A48" s="311">
        <v>45598</v>
      </c>
      <c r="B48" s="319" t="s">
        <v>44</v>
      </c>
      <c r="C48" s="268" t="s">
        <v>54</v>
      </c>
      <c r="D48" s="203" t="s">
        <v>6</v>
      </c>
      <c r="E48" s="371">
        <v>2000</v>
      </c>
      <c r="F48" s="239">
        <f t="shared" si="0"/>
        <v>3.4135354874562815</v>
      </c>
      <c r="G48" s="202" t="s">
        <v>112</v>
      </c>
      <c r="H48" s="197"/>
      <c r="I48" s="208" t="s">
        <v>11</v>
      </c>
      <c r="J48" s="225" t="s">
        <v>21</v>
      </c>
      <c r="K48" s="227" t="s">
        <v>762</v>
      </c>
      <c r="L48" s="191">
        <v>585.90279999999996</v>
      </c>
      <c r="M48" s="182"/>
      <c r="N48" s="182"/>
      <c r="O48" s="182"/>
      <c r="P48" s="182"/>
    </row>
    <row r="49" spans="1:16" s="91" customFormat="1" ht="15.75" customHeight="1">
      <c r="A49" s="311">
        <v>45598</v>
      </c>
      <c r="B49" s="319" t="s">
        <v>44</v>
      </c>
      <c r="C49" s="268" t="s">
        <v>54</v>
      </c>
      <c r="D49" s="203" t="s">
        <v>9</v>
      </c>
      <c r="E49" s="371">
        <v>3000</v>
      </c>
      <c r="F49" s="239">
        <f t="shared" si="0"/>
        <v>5.1203032311844217</v>
      </c>
      <c r="G49" s="51" t="s">
        <v>56</v>
      </c>
      <c r="H49" s="175"/>
      <c r="I49" s="44" t="s">
        <v>14</v>
      </c>
      <c r="J49" s="225" t="s">
        <v>21</v>
      </c>
      <c r="K49" s="227" t="s">
        <v>762</v>
      </c>
      <c r="L49" s="191">
        <v>585.90279999999996</v>
      </c>
      <c r="M49" s="182"/>
      <c r="N49" s="182"/>
      <c r="O49" s="182"/>
      <c r="P49" s="182"/>
    </row>
    <row r="50" spans="1:16" s="91" customFormat="1" ht="15.75" customHeight="1">
      <c r="A50" s="311">
        <v>45598</v>
      </c>
      <c r="B50" s="209" t="s">
        <v>44</v>
      </c>
      <c r="C50" s="268" t="s">
        <v>54</v>
      </c>
      <c r="D50" s="280" t="s">
        <v>9</v>
      </c>
      <c r="E50" s="371">
        <v>2000</v>
      </c>
      <c r="F50" s="239">
        <f t="shared" si="0"/>
        <v>3.4135354874562815</v>
      </c>
      <c r="G50" s="37" t="s">
        <v>229</v>
      </c>
      <c r="H50" s="246"/>
      <c r="I50" s="36" t="s">
        <v>225</v>
      </c>
      <c r="J50" s="225" t="s">
        <v>21</v>
      </c>
      <c r="K50" s="227" t="s">
        <v>762</v>
      </c>
      <c r="L50" s="191">
        <v>585.90279999999996</v>
      </c>
      <c r="M50" s="182"/>
      <c r="N50" s="182"/>
      <c r="O50" s="182"/>
      <c r="P50" s="182"/>
    </row>
    <row r="51" spans="1:16" s="91" customFormat="1" ht="15.75" customHeight="1">
      <c r="A51" s="311">
        <v>45598</v>
      </c>
      <c r="B51" s="319" t="s">
        <v>44</v>
      </c>
      <c r="C51" s="268" t="s">
        <v>54</v>
      </c>
      <c r="D51" s="203" t="s">
        <v>6</v>
      </c>
      <c r="E51" s="371">
        <v>2000</v>
      </c>
      <c r="F51" s="239">
        <f t="shared" si="0"/>
        <v>3.4135354874562815</v>
      </c>
      <c r="G51" s="202" t="s">
        <v>84</v>
      </c>
      <c r="H51" s="357"/>
      <c r="I51" s="208" t="s">
        <v>55</v>
      </c>
      <c r="J51" s="225" t="s">
        <v>21</v>
      </c>
      <c r="K51" s="227" t="s">
        <v>762</v>
      </c>
      <c r="L51" s="191">
        <v>585.90279999999996</v>
      </c>
      <c r="M51" s="182"/>
      <c r="N51" s="182"/>
      <c r="O51" s="182"/>
      <c r="P51" s="182"/>
    </row>
    <row r="52" spans="1:16" s="91" customFormat="1" ht="15.75" customHeight="1">
      <c r="A52" s="311">
        <v>45598</v>
      </c>
      <c r="B52" s="319" t="s">
        <v>44</v>
      </c>
      <c r="C52" s="268" t="s">
        <v>54</v>
      </c>
      <c r="D52" s="203" t="s">
        <v>5</v>
      </c>
      <c r="E52" s="371">
        <v>2900</v>
      </c>
      <c r="F52" s="239">
        <f t="shared" si="0"/>
        <v>4.9496264568116084</v>
      </c>
      <c r="G52" s="202" t="s">
        <v>57</v>
      </c>
      <c r="H52" s="197"/>
      <c r="I52" s="176" t="s">
        <v>43</v>
      </c>
      <c r="J52" s="225" t="s">
        <v>21</v>
      </c>
      <c r="K52" s="227" t="s">
        <v>762</v>
      </c>
      <c r="L52" s="191">
        <v>585.90279999999996</v>
      </c>
      <c r="M52" s="182"/>
      <c r="N52" s="182"/>
      <c r="O52" s="182"/>
      <c r="P52" s="182"/>
    </row>
    <row r="53" spans="1:16" s="91" customFormat="1" ht="15.75" customHeight="1">
      <c r="A53" s="311">
        <v>45598</v>
      </c>
      <c r="B53" s="319" t="s">
        <v>766</v>
      </c>
      <c r="C53" s="268" t="s">
        <v>214</v>
      </c>
      <c r="D53" s="203" t="s">
        <v>5</v>
      </c>
      <c r="E53" s="371">
        <v>6500</v>
      </c>
      <c r="F53" s="239">
        <f t="shared" si="0"/>
        <v>11.093990334232915</v>
      </c>
      <c r="G53" s="202" t="s">
        <v>57</v>
      </c>
      <c r="H53" s="360"/>
      <c r="I53" s="176" t="s">
        <v>43</v>
      </c>
      <c r="J53" s="243" t="s">
        <v>21</v>
      </c>
      <c r="K53" s="227" t="s">
        <v>762</v>
      </c>
      <c r="L53" s="191">
        <v>585.90279999999996</v>
      </c>
      <c r="M53" s="182"/>
      <c r="N53" s="182"/>
      <c r="O53" s="182"/>
      <c r="P53" s="182"/>
    </row>
    <row r="54" spans="1:16" s="91" customFormat="1" ht="15.75" customHeight="1">
      <c r="A54" s="311">
        <v>45598</v>
      </c>
      <c r="B54" s="319" t="s">
        <v>44</v>
      </c>
      <c r="C54" s="268" t="s">
        <v>54</v>
      </c>
      <c r="D54" s="203" t="s">
        <v>5</v>
      </c>
      <c r="E54" s="371">
        <v>8600</v>
      </c>
      <c r="F54" s="239">
        <f t="shared" si="0"/>
        <v>14.678202596062009</v>
      </c>
      <c r="G54" s="291" t="s">
        <v>58</v>
      </c>
      <c r="H54" s="246"/>
      <c r="I54" s="34" t="s">
        <v>24</v>
      </c>
      <c r="J54" s="225" t="s">
        <v>21</v>
      </c>
      <c r="K54" s="227" t="s">
        <v>762</v>
      </c>
      <c r="L54" s="191">
        <v>585.90279999999996</v>
      </c>
      <c r="M54" s="182"/>
      <c r="N54" s="182"/>
      <c r="O54" s="182"/>
      <c r="P54" s="182"/>
    </row>
    <row r="55" spans="1:16" s="91" customFormat="1" ht="15.75" customHeight="1">
      <c r="A55" s="311">
        <v>45598</v>
      </c>
      <c r="B55" s="319" t="s">
        <v>767</v>
      </c>
      <c r="C55" s="268" t="s">
        <v>214</v>
      </c>
      <c r="D55" s="203" t="s">
        <v>5</v>
      </c>
      <c r="E55" s="371">
        <v>12000</v>
      </c>
      <c r="F55" s="239">
        <f t="shared" si="0"/>
        <v>20.481212924737687</v>
      </c>
      <c r="G55" s="291" t="s">
        <v>58</v>
      </c>
      <c r="H55" s="246"/>
      <c r="I55" s="34" t="s">
        <v>24</v>
      </c>
      <c r="J55" s="225" t="s">
        <v>21</v>
      </c>
      <c r="K55" s="227" t="s">
        <v>762</v>
      </c>
      <c r="L55" s="191">
        <v>585.90279999999996</v>
      </c>
      <c r="M55" s="182"/>
      <c r="N55" s="182"/>
      <c r="O55" s="182"/>
      <c r="P55" s="182"/>
    </row>
    <row r="56" spans="1:16" s="91" customFormat="1" ht="15.75" customHeight="1">
      <c r="A56" s="311">
        <v>45598</v>
      </c>
      <c r="B56" s="319" t="s">
        <v>44</v>
      </c>
      <c r="C56" s="268" t="s">
        <v>54</v>
      </c>
      <c r="D56" s="203" t="s">
        <v>5</v>
      </c>
      <c r="E56" s="371">
        <v>3500</v>
      </c>
      <c r="F56" s="239">
        <f t="shared" si="0"/>
        <v>5.9736871030484924</v>
      </c>
      <c r="G56" s="202" t="s">
        <v>94</v>
      </c>
      <c r="H56" s="271"/>
      <c r="I56" s="36" t="s">
        <v>93</v>
      </c>
      <c r="J56" s="225" t="s">
        <v>21</v>
      </c>
      <c r="K56" s="227" t="s">
        <v>762</v>
      </c>
      <c r="L56" s="191">
        <v>585.90279999999996</v>
      </c>
      <c r="M56" s="182"/>
      <c r="N56" s="182"/>
      <c r="O56" s="182"/>
      <c r="P56" s="182"/>
    </row>
    <row r="57" spans="1:16" s="91" customFormat="1" ht="15.75" customHeight="1">
      <c r="A57" s="311">
        <v>45598</v>
      </c>
      <c r="B57" s="319" t="s">
        <v>44</v>
      </c>
      <c r="C57" s="268" t="s">
        <v>54</v>
      </c>
      <c r="D57" s="273" t="s">
        <v>6</v>
      </c>
      <c r="E57" s="371">
        <v>1950</v>
      </c>
      <c r="F57" s="239">
        <f t="shared" si="0"/>
        <v>3.3281971002698745</v>
      </c>
      <c r="G57" s="275" t="s">
        <v>231</v>
      </c>
      <c r="H57" s="241"/>
      <c r="I57" s="36" t="s">
        <v>211</v>
      </c>
      <c r="J57" s="225" t="s">
        <v>21</v>
      </c>
      <c r="K57" s="227" t="s">
        <v>762</v>
      </c>
      <c r="L57" s="191">
        <v>585.90279999999996</v>
      </c>
      <c r="M57" s="182"/>
      <c r="N57" s="182"/>
      <c r="O57" s="182"/>
      <c r="P57" s="182"/>
    </row>
    <row r="58" spans="1:16" s="91" customFormat="1" ht="15.75" customHeight="1">
      <c r="A58" s="311">
        <v>45598</v>
      </c>
      <c r="B58" s="319" t="s">
        <v>68</v>
      </c>
      <c r="C58" s="268" t="s">
        <v>711</v>
      </c>
      <c r="D58" s="203" t="s">
        <v>5</v>
      </c>
      <c r="E58" s="371">
        <v>1800</v>
      </c>
      <c r="F58" s="239">
        <f t="shared" si="0"/>
        <v>3.0721819387106533</v>
      </c>
      <c r="G58" s="202" t="s">
        <v>247</v>
      </c>
      <c r="H58" s="271">
        <v>3</v>
      </c>
      <c r="I58" s="36" t="s">
        <v>220</v>
      </c>
      <c r="J58" s="225" t="s">
        <v>21</v>
      </c>
      <c r="K58" s="227" t="s">
        <v>762</v>
      </c>
      <c r="L58" s="191">
        <v>585.90279999999996</v>
      </c>
      <c r="M58" s="182"/>
      <c r="N58" s="182"/>
      <c r="O58" s="182"/>
      <c r="P58" s="182"/>
    </row>
    <row r="59" spans="1:16" s="91" customFormat="1" ht="15.75" customHeight="1">
      <c r="A59" s="311">
        <v>45598</v>
      </c>
      <c r="B59" s="319" t="s">
        <v>44</v>
      </c>
      <c r="C59" s="268" t="s">
        <v>54</v>
      </c>
      <c r="D59" s="203" t="s">
        <v>5</v>
      </c>
      <c r="E59" s="371">
        <v>2000</v>
      </c>
      <c r="F59" s="239">
        <f t="shared" si="0"/>
        <v>3.4135354874562815</v>
      </c>
      <c r="G59" s="202" t="s">
        <v>248</v>
      </c>
      <c r="H59" s="271"/>
      <c r="I59" s="36" t="s">
        <v>238</v>
      </c>
      <c r="J59" s="225" t="s">
        <v>21</v>
      </c>
      <c r="K59" s="227" t="s">
        <v>762</v>
      </c>
      <c r="L59" s="191">
        <v>585.90279999999996</v>
      </c>
      <c r="M59" s="182"/>
      <c r="N59" s="182"/>
      <c r="O59" s="182"/>
      <c r="P59" s="182"/>
    </row>
    <row r="60" spans="1:16" s="91" customFormat="1" ht="15.75" customHeight="1">
      <c r="A60" s="311">
        <v>45598</v>
      </c>
      <c r="B60" s="319" t="s">
        <v>44</v>
      </c>
      <c r="C60" s="268" t="s">
        <v>54</v>
      </c>
      <c r="D60" s="42" t="s">
        <v>7</v>
      </c>
      <c r="E60" s="371">
        <v>3000</v>
      </c>
      <c r="F60" s="239">
        <f t="shared" si="0"/>
        <v>5.1203032311844217</v>
      </c>
      <c r="G60" s="51" t="s">
        <v>249</v>
      </c>
      <c r="H60" s="189"/>
      <c r="I60" s="88" t="s">
        <v>13</v>
      </c>
      <c r="J60" s="225" t="s">
        <v>21</v>
      </c>
      <c r="K60" s="227" t="s">
        <v>762</v>
      </c>
      <c r="L60" s="191">
        <v>585.90279999999996</v>
      </c>
      <c r="M60" s="182"/>
      <c r="N60" s="182"/>
      <c r="O60" s="182"/>
      <c r="P60" s="182"/>
    </row>
    <row r="61" spans="1:16" s="91" customFormat="1" ht="15.75" customHeight="1">
      <c r="A61" s="311">
        <v>45599</v>
      </c>
      <c r="B61" s="318" t="s">
        <v>17</v>
      </c>
      <c r="C61" s="268" t="s">
        <v>38</v>
      </c>
      <c r="D61" s="215" t="s">
        <v>8</v>
      </c>
      <c r="E61" s="371">
        <v>5000</v>
      </c>
      <c r="F61" s="239">
        <f t="shared" si="0"/>
        <v>8.5338387186407036</v>
      </c>
      <c r="G61" s="51" t="s">
        <v>340</v>
      </c>
      <c r="H61" s="197"/>
      <c r="I61" s="44" t="s">
        <v>16</v>
      </c>
      <c r="J61" s="225" t="s">
        <v>21</v>
      </c>
      <c r="K61" s="227" t="s">
        <v>762</v>
      </c>
      <c r="L61" s="191">
        <v>585.90279999999996</v>
      </c>
      <c r="M61" s="182"/>
      <c r="N61" s="182"/>
      <c r="O61" s="182"/>
      <c r="P61" s="182"/>
    </row>
    <row r="62" spans="1:16" s="91" customFormat="1" ht="15.75" customHeight="1">
      <c r="A62" s="311">
        <v>45599</v>
      </c>
      <c r="B62" s="318" t="s">
        <v>17</v>
      </c>
      <c r="C62" s="268" t="s">
        <v>38</v>
      </c>
      <c r="D62" s="215" t="s">
        <v>5</v>
      </c>
      <c r="E62" s="371">
        <v>2500</v>
      </c>
      <c r="F62" s="239">
        <f t="shared" si="0"/>
        <v>4.2669193593203518</v>
      </c>
      <c r="G62" s="51" t="s">
        <v>341</v>
      </c>
      <c r="H62" s="197"/>
      <c r="I62" s="44" t="s">
        <v>24</v>
      </c>
      <c r="J62" s="225" t="s">
        <v>21</v>
      </c>
      <c r="K62" s="227" t="s">
        <v>762</v>
      </c>
      <c r="L62" s="191">
        <v>585.90279999999996</v>
      </c>
      <c r="M62" s="182"/>
      <c r="N62" s="182"/>
      <c r="O62" s="182"/>
      <c r="P62" s="182"/>
    </row>
    <row r="63" spans="1:16" s="91" customFormat="1" ht="15.75" customHeight="1">
      <c r="A63" s="311">
        <v>45599</v>
      </c>
      <c r="B63" s="318" t="s">
        <v>17</v>
      </c>
      <c r="C63" s="268" t="s">
        <v>38</v>
      </c>
      <c r="D63" s="215" t="s">
        <v>5</v>
      </c>
      <c r="E63" s="371">
        <v>2500</v>
      </c>
      <c r="F63" s="239">
        <f t="shared" si="0"/>
        <v>4.2669193593203518</v>
      </c>
      <c r="G63" s="51" t="s">
        <v>342</v>
      </c>
      <c r="H63" s="197"/>
      <c r="I63" s="44" t="s">
        <v>93</v>
      </c>
      <c r="J63" s="225" t="s">
        <v>21</v>
      </c>
      <c r="K63" s="227" t="s">
        <v>762</v>
      </c>
      <c r="L63" s="191">
        <v>585.90279999999996</v>
      </c>
      <c r="M63" s="182"/>
      <c r="N63" s="182"/>
      <c r="O63" s="182"/>
      <c r="P63" s="182"/>
    </row>
    <row r="64" spans="1:16" s="91" customFormat="1" ht="15.75" customHeight="1">
      <c r="A64" s="311">
        <v>45599</v>
      </c>
      <c r="B64" s="318" t="s">
        <v>17</v>
      </c>
      <c r="C64" s="268" t="s">
        <v>38</v>
      </c>
      <c r="D64" s="215" t="s">
        <v>5</v>
      </c>
      <c r="E64" s="371">
        <v>2500</v>
      </c>
      <c r="F64" s="239">
        <f t="shared" si="0"/>
        <v>4.2669193593203518</v>
      </c>
      <c r="G64" s="51" t="s">
        <v>343</v>
      </c>
      <c r="H64" s="197"/>
      <c r="I64" s="44" t="s">
        <v>220</v>
      </c>
      <c r="J64" s="225" t="s">
        <v>21</v>
      </c>
      <c r="K64" s="227" t="s">
        <v>762</v>
      </c>
      <c r="L64" s="191">
        <v>585.90279999999996</v>
      </c>
      <c r="M64" s="182"/>
      <c r="N64" s="182"/>
      <c r="O64" s="182"/>
      <c r="P64" s="182"/>
    </row>
    <row r="65" spans="1:16" s="91" customFormat="1" ht="15.75" customHeight="1">
      <c r="A65" s="311">
        <v>45599</v>
      </c>
      <c r="B65" s="318" t="s">
        <v>17</v>
      </c>
      <c r="C65" s="268" t="s">
        <v>38</v>
      </c>
      <c r="D65" s="215" t="s">
        <v>9</v>
      </c>
      <c r="E65" s="371">
        <v>2500</v>
      </c>
      <c r="F65" s="239">
        <f t="shared" si="0"/>
        <v>4.2669193593203518</v>
      </c>
      <c r="G65" s="51" t="s">
        <v>344</v>
      </c>
      <c r="H65" s="197"/>
      <c r="I65" s="44" t="s">
        <v>14</v>
      </c>
      <c r="J65" s="225" t="s">
        <v>21</v>
      </c>
      <c r="K65" s="227" t="s">
        <v>762</v>
      </c>
      <c r="L65" s="191">
        <v>585.90279999999996</v>
      </c>
      <c r="M65" s="182"/>
      <c r="N65" s="182"/>
      <c r="O65" s="182"/>
      <c r="P65" s="182"/>
    </row>
    <row r="66" spans="1:16" s="91" customFormat="1" ht="15.75" customHeight="1">
      <c r="A66" s="311">
        <v>45599</v>
      </c>
      <c r="B66" s="319" t="s">
        <v>44</v>
      </c>
      <c r="C66" s="268" t="s">
        <v>54</v>
      </c>
      <c r="D66" s="203" t="s">
        <v>5</v>
      </c>
      <c r="E66" s="371">
        <v>1500</v>
      </c>
      <c r="F66" s="239">
        <f t="shared" ref="F66:F129" si="1">E66/L66</f>
        <v>2.5601516155922108</v>
      </c>
      <c r="G66" s="291" t="s">
        <v>58</v>
      </c>
      <c r="H66" s="246"/>
      <c r="I66" s="34" t="s">
        <v>24</v>
      </c>
      <c r="J66" s="225" t="s">
        <v>21</v>
      </c>
      <c r="K66" s="227" t="s">
        <v>762</v>
      </c>
      <c r="L66" s="191">
        <v>585.90279999999996</v>
      </c>
      <c r="M66" s="182"/>
      <c r="N66" s="182"/>
      <c r="O66" s="182"/>
      <c r="P66" s="182"/>
    </row>
    <row r="67" spans="1:16" s="91" customFormat="1" ht="15.75" customHeight="1">
      <c r="A67" s="311">
        <v>45599</v>
      </c>
      <c r="B67" s="319" t="s">
        <v>268</v>
      </c>
      <c r="C67" s="268" t="s">
        <v>54</v>
      </c>
      <c r="D67" s="203" t="s">
        <v>5</v>
      </c>
      <c r="E67" s="371">
        <v>5000</v>
      </c>
      <c r="F67" s="239">
        <f t="shared" si="1"/>
        <v>8.5338387186407036</v>
      </c>
      <c r="G67" s="202" t="s">
        <v>686</v>
      </c>
      <c r="H67" s="271">
        <v>1</v>
      </c>
      <c r="I67" s="36" t="s">
        <v>93</v>
      </c>
      <c r="J67" s="225" t="s">
        <v>21</v>
      </c>
      <c r="K67" s="227" t="s">
        <v>762</v>
      </c>
      <c r="L67" s="191">
        <v>585.90279999999996</v>
      </c>
      <c r="M67" s="182"/>
      <c r="N67" s="182"/>
      <c r="O67" s="182"/>
      <c r="P67" s="182"/>
    </row>
    <row r="68" spans="1:16" s="91" customFormat="1" ht="15.75" customHeight="1">
      <c r="A68" s="311">
        <v>45599</v>
      </c>
      <c r="B68" s="319" t="s">
        <v>678</v>
      </c>
      <c r="C68" s="268" t="s">
        <v>54</v>
      </c>
      <c r="D68" s="203" t="s">
        <v>5</v>
      </c>
      <c r="E68" s="371">
        <v>2500</v>
      </c>
      <c r="F68" s="239">
        <f t="shared" si="1"/>
        <v>4.2669193593203518</v>
      </c>
      <c r="G68" s="202" t="s">
        <v>687</v>
      </c>
      <c r="H68" s="271">
        <v>1</v>
      </c>
      <c r="I68" s="36" t="s">
        <v>93</v>
      </c>
      <c r="J68" s="225" t="s">
        <v>21</v>
      </c>
      <c r="K68" s="227" t="s">
        <v>762</v>
      </c>
      <c r="L68" s="191">
        <v>585.90279999999996</v>
      </c>
      <c r="M68" s="182"/>
      <c r="N68" s="182"/>
      <c r="O68" s="182"/>
      <c r="P68" s="182"/>
    </row>
    <row r="69" spans="1:16" s="91" customFormat="1" ht="15.75" customHeight="1">
      <c r="A69" s="311">
        <v>45599</v>
      </c>
      <c r="B69" s="319" t="s">
        <v>44</v>
      </c>
      <c r="C69" s="268" t="s">
        <v>54</v>
      </c>
      <c r="D69" s="203" t="s">
        <v>5</v>
      </c>
      <c r="E69" s="371">
        <v>2000</v>
      </c>
      <c r="F69" s="239">
        <f t="shared" si="1"/>
        <v>3.4135354874562815</v>
      </c>
      <c r="G69" s="202" t="s">
        <v>687</v>
      </c>
      <c r="H69" s="271">
        <v>1</v>
      </c>
      <c r="I69" s="36" t="s">
        <v>93</v>
      </c>
      <c r="J69" s="225" t="s">
        <v>21</v>
      </c>
      <c r="K69" s="227" t="s">
        <v>762</v>
      </c>
      <c r="L69" s="191">
        <v>585.90279999999996</v>
      </c>
      <c r="M69" s="182"/>
      <c r="N69" s="182"/>
      <c r="O69" s="182"/>
      <c r="P69" s="182"/>
    </row>
    <row r="70" spans="1:16" s="91" customFormat="1" ht="15.75" customHeight="1">
      <c r="A70" s="311">
        <v>45599</v>
      </c>
      <c r="B70" s="319" t="s">
        <v>45</v>
      </c>
      <c r="C70" s="268" t="s">
        <v>67</v>
      </c>
      <c r="D70" s="203" t="s">
        <v>5</v>
      </c>
      <c r="E70" s="371">
        <v>5000</v>
      </c>
      <c r="F70" s="239">
        <f t="shared" si="1"/>
        <v>8.5338387186407036</v>
      </c>
      <c r="G70" s="202" t="s">
        <v>687</v>
      </c>
      <c r="H70" s="271">
        <v>1</v>
      </c>
      <c r="I70" s="36" t="s">
        <v>93</v>
      </c>
      <c r="J70" s="225" t="s">
        <v>21</v>
      </c>
      <c r="K70" s="227" t="s">
        <v>762</v>
      </c>
      <c r="L70" s="191">
        <v>585.90279999999996</v>
      </c>
      <c r="M70" s="182"/>
      <c r="N70" s="182"/>
      <c r="O70" s="182"/>
      <c r="P70" s="182"/>
    </row>
    <row r="71" spans="1:16" s="91" customFormat="1" ht="15.75" customHeight="1">
      <c r="A71" s="311">
        <v>45599</v>
      </c>
      <c r="B71" s="319" t="s">
        <v>46</v>
      </c>
      <c r="C71" s="268" t="s">
        <v>67</v>
      </c>
      <c r="D71" s="203" t="s">
        <v>5</v>
      </c>
      <c r="E71" s="371">
        <v>10000</v>
      </c>
      <c r="F71" s="239">
        <f t="shared" si="1"/>
        <v>17.067677437281407</v>
      </c>
      <c r="G71" s="202" t="s">
        <v>688</v>
      </c>
      <c r="H71" s="271">
        <v>1</v>
      </c>
      <c r="I71" s="36" t="s">
        <v>93</v>
      </c>
      <c r="J71" s="225" t="s">
        <v>21</v>
      </c>
      <c r="K71" s="227" t="s">
        <v>762</v>
      </c>
      <c r="L71" s="191">
        <v>585.90279999999996</v>
      </c>
      <c r="M71" s="182"/>
      <c r="N71" s="182"/>
      <c r="O71" s="182"/>
      <c r="P71" s="182"/>
    </row>
    <row r="72" spans="1:16" s="91" customFormat="1" ht="15.75" customHeight="1">
      <c r="A72" s="311">
        <v>45599</v>
      </c>
      <c r="B72" s="319" t="s">
        <v>68</v>
      </c>
      <c r="C72" s="268" t="s">
        <v>711</v>
      </c>
      <c r="D72" s="203" t="s">
        <v>5</v>
      </c>
      <c r="E72" s="371">
        <v>1500</v>
      </c>
      <c r="F72" s="239">
        <f t="shared" si="1"/>
        <v>2.5601516155922108</v>
      </c>
      <c r="G72" s="202" t="s">
        <v>712</v>
      </c>
      <c r="H72" s="271">
        <v>3</v>
      </c>
      <c r="I72" s="36" t="s">
        <v>220</v>
      </c>
      <c r="J72" s="225" t="s">
        <v>21</v>
      </c>
      <c r="K72" s="227" t="s">
        <v>762</v>
      </c>
      <c r="L72" s="191">
        <v>585.90279999999996</v>
      </c>
      <c r="M72" s="182"/>
      <c r="N72" s="182"/>
      <c r="O72" s="182"/>
      <c r="P72" s="182"/>
    </row>
    <row r="73" spans="1:16" s="91" customFormat="1" ht="15.75" customHeight="1">
      <c r="A73" s="311">
        <v>45599</v>
      </c>
      <c r="B73" s="319" t="s">
        <v>713</v>
      </c>
      <c r="C73" s="268" t="s">
        <v>711</v>
      </c>
      <c r="D73" s="203" t="s">
        <v>5</v>
      </c>
      <c r="E73" s="371">
        <v>7500</v>
      </c>
      <c r="F73" s="239">
        <f t="shared" si="1"/>
        <v>12.800758077961055</v>
      </c>
      <c r="G73" s="202" t="s">
        <v>714</v>
      </c>
      <c r="H73" s="271">
        <v>3</v>
      </c>
      <c r="I73" s="36" t="s">
        <v>220</v>
      </c>
      <c r="J73" s="225" t="s">
        <v>21</v>
      </c>
      <c r="K73" s="227" t="s">
        <v>762</v>
      </c>
      <c r="L73" s="191">
        <v>585.90279999999996</v>
      </c>
      <c r="M73" s="182"/>
      <c r="N73" s="182"/>
      <c r="O73" s="182"/>
      <c r="P73" s="182"/>
    </row>
    <row r="74" spans="1:16" s="91" customFormat="1" ht="15.75" customHeight="1">
      <c r="A74" s="311">
        <v>45599</v>
      </c>
      <c r="B74" s="319" t="s">
        <v>45</v>
      </c>
      <c r="C74" s="268" t="s">
        <v>67</v>
      </c>
      <c r="D74" s="203" t="s">
        <v>5</v>
      </c>
      <c r="E74" s="371">
        <v>3000</v>
      </c>
      <c r="F74" s="239">
        <f t="shared" si="1"/>
        <v>5.1203032311844217</v>
      </c>
      <c r="G74" s="202" t="s">
        <v>712</v>
      </c>
      <c r="H74" s="271">
        <v>3</v>
      </c>
      <c r="I74" s="36" t="s">
        <v>220</v>
      </c>
      <c r="J74" s="225" t="s">
        <v>21</v>
      </c>
      <c r="K74" s="227" t="s">
        <v>762</v>
      </c>
      <c r="L74" s="191">
        <v>585.90279999999996</v>
      </c>
      <c r="M74" s="182"/>
      <c r="N74" s="182"/>
      <c r="O74" s="182"/>
      <c r="P74" s="182"/>
    </row>
    <row r="75" spans="1:16" s="91" customFormat="1" ht="15.75" customHeight="1">
      <c r="A75" s="311">
        <v>45599</v>
      </c>
      <c r="B75" s="319" t="s">
        <v>46</v>
      </c>
      <c r="C75" s="268" t="s">
        <v>67</v>
      </c>
      <c r="D75" s="203" t="s">
        <v>5</v>
      </c>
      <c r="E75" s="371">
        <v>10000</v>
      </c>
      <c r="F75" s="239">
        <f t="shared" si="1"/>
        <v>17.067677437281407</v>
      </c>
      <c r="G75" s="202" t="s">
        <v>715</v>
      </c>
      <c r="H75" s="271">
        <v>3</v>
      </c>
      <c r="I75" s="36" t="s">
        <v>220</v>
      </c>
      <c r="J75" s="225" t="s">
        <v>21</v>
      </c>
      <c r="K75" s="227" t="s">
        <v>762</v>
      </c>
      <c r="L75" s="191">
        <v>585.90279999999996</v>
      </c>
      <c r="M75" s="182"/>
      <c r="N75" s="182"/>
      <c r="O75" s="182"/>
      <c r="P75" s="182"/>
    </row>
    <row r="76" spans="1:16" s="91" customFormat="1" ht="15.75" customHeight="1">
      <c r="A76" s="311">
        <v>45599</v>
      </c>
      <c r="B76" s="319" t="s">
        <v>268</v>
      </c>
      <c r="C76" s="268" t="s">
        <v>54</v>
      </c>
      <c r="D76" s="203" t="s">
        <v>5</v>
      </c>
      <c r="E76" s="371">
        <v>7000</v>
      </c>
      <c r="F76" s="239">
        <f t="shared" si="1"/>
        <v>11.947374206096985</v>
      </c>
      <c r="G76" s="202" t="s">
        <v>726</v>
      </c>
      <c r="H76" s="271">
        <v>3</v>
      </c>
      <c r="I76" s="36" t="s">
        <v>238</v>
      </c>
      <c r="J76" s="225" t="s">
        <v>21</v>
      </c>
      <c r="K76" s="227" t="s">
        <v>762</v>
      </c>
      <c r="L76" s="191">
        <v>585.90279999999996</v>
      </c>
      <c r="M76" s="182"/>
      <c r="N76" s="182"/>
      <c r="O76" s="182"/>
      <c r="P76" s="182"/>
    </row>
    <row r="77" spans="1:16" s="91" customFormat="1" ht="15.75" customHeight="1">
      <c r="A77" s="311">
        <v>45599</v>
      </c>
      <c r="B77" s="319" t="s">
        <v>727</v>
      </c>
      <c r="C77" s="268" t="s">
        <v>54</v>
      </c>
      <c r="D77" s="203" t="s">
        <v>5</v>
      </c>
      <c r="E77" s="371">
        <v>1500</v>
      </c>
      <c r="F77" s="239">
        <f t="shared" si="1"/>
        <v>2.5601516155922108</v>
      </c>
      <c r="G77" s="202" t="s">
        <v>728</v>
      </c>
      <c r="H77" s="271">
        <v>3</v>
      </c>
      <c r="I77" s="36" t="s">
        <v>238</v>
      </c>
      <c r="J77" s="225" t="s">
        <v>21</v>
      </c>
      <c r="K77" s="227" t="s">
        <v>762</v>
      </c>
      <c r="L77" s="191">
        <v>585.90279999999996</v>
      </c>
      <c r="M77" s="182"/>
      <c r="N77" s="182"/>
      <c r="O77" s="182"/>
      <c r="P77" s="182"/>
    </row>
    <row r="78" spans="1:16" s="91" customFormat="1" ht="15.75" customHeight="1">
      <c r="A78" s="311">
        <v>45599</v>
      </c>
      <c r="B78" s="319" t="s">
        <v>44</v>
      </c>
      <c r="C78" s="268" t="s">
        <v>54</v>
      </c>
      <c r="D78" s="203" t="s">
        <v>5</v>
      </c>
      <c r="E78" s="371">
        <v>1500</v>
      </c>
      <c r="F78" s="239">
        <f t="shared" si="1"/>
        <v>2.5601516155922108</v>
      </c>
      <c r="G78" s="202" t="s">
        <v>729</v>
      </c>
      <c r="H78" s="271">
        <v>3</v>
      </c>
      <c r="I78" s="36" t="s">
        <v>238</v>
      </c>
      <c r="J78" s="225" t="s">
        <v>21</v>
      </c>
      <c r="K78" s="227" t="s">
        <v>762</v>
      </c>
      <c r="L78" s="191">
        <v>585.90279999999996</v>
      </c>
      <c r="M78" s="182"/>
      <c r="N78" s="182"/>
      <c r="O78" s="182"/>
      <c r="P78" s="182"/>
    </row>
    <row r="79" spans="1:16" s="91" customFormat="1" ht="15.75" customHeight="1">
      <c r="A79" s="311">
        <v>45599</v>
      </c>
      <c r="B79" s="319" t="s">
        <v>45</v>
      </c>
      <c r="C79" s="268" t="s">
        <v>67</v>
      </c>
      <c r="D79" s="203" t="s">
        <v>5</v>
      </c>
      <c r="E79" s="371">
        <v>3000</v>
      </c>
      <c r="F79" s="239">
        <f t="shared" si="1"/>
        <v>5.1203032311844217</v>
      </c>
      <c r="G79" s="202" t="s">
        <v>729</v>
      </c>
      <c r="H79" s="271">
        <v>3</v>
      </c>
      <c r="I79" s="36" t="s">
        <v>238</v>
      </c>
      <c r="J79" s="225" t="s">
        <v>21</v>
      </c>
      <c r="K79" s="227" t="s">
        <v>762</v>
      </c>
      <c r="L79" s="191">
        <v>585.90279999999996</v>
      </c>
      <c r="M79" s="182"/>
      <c r="N79" s="182"/>
      <c r="O79" s="182"/>
      <c r="P79" s="182"/>
    </row>
    <row r="80" spans="1:16" s="91" customFormat="1" ht="15.75" customHeight="1">
      <c r="A80" s="311">
        <v>45599</v>
      </c>
      <c r="B80" s="319" t="s">
        <v>46</v>
      </c>
      <c r="C80" s="268" t="s">
        <v>67</v>
      </c>
      <c r="D80" s="203" t="s">
        <v>5</v>
      </c>
      <c r="E80" s="371">
        <v>8000</v>
      </c>
      <c r="F80" s="239">
        <f t="shared" si="1"/>
        <v>13.654141949825126</v>
      </c>
      <c r="G80" s="202" t="s">
        <v>730</v>
      </c>
      <c r="H80" s="271">
        <v>3</v>
      </c>
      <c r="I80" s="36" t="s">
        <v>238</v>
      </c>
      <c r="J80" s="225" t="s">
        <v>21</v>
      </c>
      <c r="K80" s="227" t="s">
        <v>762</v>
      </c>
      <c r="L80" s="191">
        <v>585.90279999999996</v>
      </c>
      <c r="M80" s="182"/>
      <c r="N80" s="182"/>
      <c r="O80" s="182"/>
      <c r="P80" s="182"/>
    </row>
    <row r="81" spans="1:16" s="91" customFormat="1" ht="15.75" customHeight="1">
      <c r="A81" s="311">
        <v>45600</v>
      </c>
      <c r="B81" s="318" t="s">
        <v>17</v>
      </c>
      <c r="C81" s="268" t="s">
        <v>38</v>
      </c>
      <c r="D81" s="215" t="s">
        <v>8</v>
      </c>
      <c r="E81" s="371">
        <v>5000</v>
      </c>
      <c r="F81" s="239">
        <f t="shared" si="1"/>
        <v>8.5338387186407036</v>
      </c>
      <c r="G81" s="51" t="s">
        <v>345</v>
      </c>
      <c r="H81" s="197"/>
      <c r="I81" s="44" t="s">
        <v>16</v>
      </c>
      <c r="J81" s="225" t="s">
        <v>21</v>
      </c>
      <c r="K81" s="227" t="s">
        <v>762</v>
      </c>
      <c r="L81" s="191">
        <v>585.90279999999996</v>
      </c>
      <c r="M81" s="182"/>
      <c r="N81" s="182"/>
      <c r="O81" s="182"/>
      <c r="P81" s="182"/>
    </row>
    <row r="82" spans="1:16" s="91" customFormat="1" ht="15.75" customHeight="1">
      <c r="A82" s="311">
        <v>45600</v>
      </c>
      <c r="B82" s="318" t="s">
        <v>17</v>
      </c>
      <c r="C82" s="268" t="s">
        <v>38</v>
      </c>
      <c r="D82" s="215" t="s">
        <v>6</v>
      </c>
      <c r="E82" s="371">
        <v>5000</v>
      </c>
      <c r="F82" s="239">
        <f t="shared" si="1"/>
        <v>8.5338387186407036</v>
      </c>
      <c r="G82" s="51" t="s">
        <v>346</v>
      </c>
      <c r="H82" s="197"/>
      <c r="I82" s="36" t="s">
        <v>69</v>
      </c>
      <c r="J82" s="225" t="s">
        <v>21</v>
      </c>
      <c r="K82" s="227" t="s">
        <v>762</v>
      </c>
      <c r="L82" s="191">
        <v>585.90279999999996</v>
      </c>
      <c r="M82" s="182"/>
      <c r="N82" s="182"/>
      <c r="O82" s="182"/>
      <c r="P82" s="182"/>
    </row>
    <row r="83" spans="1:16" s="91" customFormat="1" ht="15.75" customHeight="1">
      <c r="A83" s="311">
        <v>45600</v>
      </c>
      <c r="B83" s="318" t="s">
        <v>17</v>
      </c>
      <c r="C83" s="268" t="s">
        <v>38</v>
      </c>
      <c r="D83" s="215" t="s">
        <v>5</v>
      </c>
      <c r="E83" s="371">
        <v>5000</v>
      </c>
      <c r="F83" s="239">
        <f t="shared" si="1"/>
        <v>8.5338387186407036</v>
      </c>
      <c r="G83" s="51" t="s">
        <v>347</v>
      </c>
      <c r="H83" s="197"/>
      <c r="I83" s="176" t="s">
        <v>43</v>
      </c>
      <c r="J83" s="225" t="s">
        <v>21</v>
      </c>
      <c r="K83" s="227" t="s">
        <v>762</v>
      </c>
      <c r="L83" s="191">
        <v>585.90279999999996</v>
      </c>
      <c r="M83" s="182"/>
      <c r="N83" s="182"/>
      <c r="O83" s="182"/>
      <c r="P83" s="182"/>
    </row>
    <row r="84" spans="1:16" s="91" customFormat="1" ht="15.75" customHeight="1">
      <c r="A84" s="311">
        <v>45600</v>
      </c>
      <c r="B84" s="318" t="s">
        <v>17</v>
      </c>
      <c r="C84" s="268" t="s">
        <v>38</v>
      </c>
      <c r="D84" s="215" t="s">
        <v>5</v>
      </c>
      <c r="E84" s="371">
        <v>5000</v>
      </c>
      <c r="F84" s="239">
        <f t="shared" si="1"/>
        <v>8.5338387186407036</v>
      </c>
      <c r="G84" s="51" t="s">
        <v>348</v>
      </c>
      <c r="H84" s="189"/>
      <c r="I84" s="44" t="s">
        <v>24</v>
      </c>
      <c r="J84" s="225" t="s">
        <v>21</v>
      </c>
      <c r="K84" s="227" t="s">
        <v>762</v>
      </c>
      <c r="L84" s="191">
        <v>585.90279999999996</v>
      </c>
      <c r="M84" s="182"/>
      <c r="N84" s="182"/>
      <c r="O84" s="182"/>
      <c r="P84" s="182"/>
    </row>
    <row r="85" spans="1:16" s="91" customFormat="1" ht="15.75" customHeight="1">
      <c r="A85" s="311">
        <v>45600</v>
      </c>
      <c r="B85" s="318" t="s">
        <v>17</v>
      </c>
      <c r="C85" s="268" t="s">
        <v>38</v>
      </c>
      <c r="D85" s="215" t="s">
        <v>7</v>
      </c>
      <c r="E85" s="371">
        <v>2500</v>
      </c>
      <c r="F85" s="239">
        <f t="shared" si="1"/>
        <v>4.2669193593203518</v>
      </c>
      <c r="G85" s="51" t="s">
        <v>349</v>
      </c>
      <c r="H85" s="189"/>
      <c r="I85" s="44" t="s">
        <v>13</v>
      </c>
      <c r="J85" s="225" t="s">
        <v>21</v>
      </c>
      <c r="K85" s="227" t="s">
        <v>762</v>
      </c>
      <c r="L85" s="191">
        <v>585.90279999999996</v>
      </c>
      <c r="M85" s="182"/>
      <c r="N85" s="182"/>
      <c r="O85" s="182"/>
      <c r="P85" s="182"/>
    </row>
    <row r="86" spans="1:16" s="91" customFormat="1" ht="15.75" customHeight="1">
      <c r="A86" s="311">
        <v>45600</v>
      </c>
      <c r="B86" s="318" t="s">
        <v>17</v>
      </c>
      <c r="C86" s="268" t="s">
        <v>38</v>
      </c>
      <c r="D86" s="215" t="s">
        <v>6</v>
      </c>
      <c r="E86" s="371">
        <v>2500</v>
      </c>
      <c r="F86" s="239">
        <f t="shared" si="1"/>
        <v>4.2669193593203518</v>
      </c>
      <c r="G86" s="51" t="s">
        <v>350</v>
      </c>
      <c r="H86" s="189"/>
      <c r="I86" s="44" t="s">
        <v>11</v>
      </c>
      <c r="J86" s="225" t="s">
        <v>21</v>
      </c>
      <c r="K86" s="227" t="s">
        <v>762</v>
      </c>
      <c r="L86" s="191">
        <v>585.90279999999996</v>
      </c>
      <c r="M86" s="182"/>
      <c r="N86" s="182"/>
      <c r="O86" s="182"/>
      <c r="P86" s="182"/>
    </row>
    <row r="87" spans="1:16" s="91" customFormat="1" ht="15.75" customHeight="1">
      <c r="A87" s="311">
        <v>45600</v>
      </c>
      <c r="B87" s="318" t="s">
        <v>17</v>
      </c>
      <c r="C87" s="268" t="s">
        <v>38</v>
      </c>
      <c r="D87" s="215" t="s">
        <v>6</v>
      </c>
      <c r="E87" s="371">
        <v>2500</v>
      </c>
      <c r="F87" s="239">
        <f t="shared" si="1"/>
        <v>4.2669193593203518</v>
      </c>
      <c r="G87" s="51" t="s">
        <v>351</v>
      </c>
      <c r="H87" s="189"/>
      <c r="I87" s="44" t="s">
        <v>55</v>
      </c>
      <c r="J87" s="225" t="s">
        <v>21</v>
      </c>
      <c r="K87" s="227" t="s">
        <v>762</v>
      </c>
      <c r="L87" s="191">
        <v>585.90279999999996</v>
      </c>
      <c r="M87" s="182"/>
      <c r="N87" s="182"/>
      <c r="O87" s="182"/>
      <c r="P87" s="182"/>
    </row>
    <row r="88" spans="1:16" s="91" customFormat="1" ht="15.75" customHeight="1">
      <c r="A88" s="311">
        <v>45600</v>
      </c>
      <c r="B88" s="318" t="s">
        <v>17</v>
      </c>
      <c r="C88" s="268" t="s">
        <v>38</v>
      </c>
      <c r="D88" s="215" t="s">
        <v>6</v>
      </c>
      <c r="E88" s="371">
        <v>2500</v>
      </c>
      <c r="F88" s="239">
        <f t="shared" si="1"/>
        <v>4.2669193593203518</v>
      </c>
      <c r="G88" s="51" t="s">
        <v>352</v>
      </c>
      <c r="H88" s="189"/>
      <c r="I88" s="36" t="s">
        <v>211</v>
      </c>
      <c r="J88" s="225" t="s">
        <v>21</v>
      </c>
      <c r="K88" s="227" t="s">
        <v>762</v>
      </c>
      <c r="L88" s="191">
        <v>585.90279999999996</v>
      </c>
      <c r="M88" s="182"/>
      <c r="N88" s="182"/>
      <c r="O88" s="182"/>
      <c r="P88" s="182"/>
    </row>
    <row r="89" spans="1:16" s="91" customFormat="1" ht="15.75" customHeight="1">
      <c r="A89" s="311">
        <v>45600</v>
      </c>
      <c r="B89" s="318" t="s">
        <v>17</v>
      </c>
      <c r="C89" s="268" t="s">
        <v>38</v>
      </c>
      <c r="D89" s="215" t="s">
        <v>5</v>
      </c>
      <c r="E89" s="371">
        <v>2500</v>
      </c>
      <c r="F89" s="239">
        <f t="shared" si="1"/>
        <v>4.2669193593203518</v>
      </c>
      <c r="G89" s="51" t="s">
        <v>353</v>
      </c>
      <c r="H89" s="189"/>
      <c r="I89" s="44" t="s">
        <v>93</v>
      </c>
      <c r="J89" s="225" t="s">
        <v>21</v>
      </c>
      <c r="K89" s="227" t="s">
        <v>762</v>
      </c>
      <c r="L89" s="191">
        <v>585.90279999999996</v>
      </c>
      <c r="M89" s="182"/>
      <c r="N89" s="182"/>
      <c r="O89" s="182"/>
      <c r="P89" s="182"/>
    </row>
    <row r="90" spans="1:16" s="91" customFormat="1" ht="15.75" customHeight="1">
      <c r="A90" s="311">
        <v>45600</v>
      </c>
      <c r="B90" s="318" t="s">
        <v>17</v>
      </c>
      <c r="C90" s="268" t="s">
        <v>38</v>
      </c>
      <c r="D90" s="215" t="s">
        <v>5</v>
      </c>
      <c r="E90" s="371">
        <v>2500</v>
      </c>
      <c r="F90" s="239">
        <f t="shared" si="1"/>
        <v>4.2669193593203518</v>
      </c>
      <c r="G90" s="51" t="s">
        <v>354</v>
      </c>
      <c r="H90" s="189"/>
      <c r="I90" s="44" t="s">
        <v>220</v>
      </c>
      <c r="J90" s="225" t="s">
        <v>21</v>
      </c>
      <c r="K90" s="227" t="s">
        <v>762</v>
      </c>
      <c r="L90" s="191">
        <v>585.90279999999996</v>
      </c>
      <c r="M90" s="182"/>
      <c r="N90" s="182"/>
      <c r="O90" s="182"/>
      <c r="P90" s="182"/>
    </row>
    <row r="91" spans="1:16" s="91" customFormat="1" ht="15.75" customHeight="1">
      <c r="A91" s="311">
        <v>45600</v>
      </c>
      <c r="B91" s="318" t="s">
        <v>17</v>
      </c>
      <c r="C91" s="268" t="s">
        <v>38</v>
      </c>
      <c r="D91" s="215" t="s">
        <v>5</v>
      </c>
      <c r="E91" s="371">
        <v>2500</v>
      </c>
      <c r="F91" s="239">
        <f t="shared" si="1"/>
        <v>4.2669193593203518</v>
      </c>
      <c r="G91" s="51" t="s">
        <v>355</v>
      </c>
      <c r="H91" s="189"/>
      <c r="I91" s="44" t="s">
        <v>238</v>
      </c>
      <c r="J91" s="225" t="s">
        <v>21</v>
      </c>
      <c r="K91" s="227" t="s">
        <v>762</v>
      </c>
      <c r="L91" s="191">
        <v>585.90279999999996</v>
      </c>
      <c r="M91" s="182"/>
      <c r="N91" s="182"/>
      <c r="O91" s="182"/>
      <c r="P91" s="182"/>
    </row>
    <row r="92" spans="1:16" s="91" customFormat="1" ht="15.75" customHeight="1">
      <c r="A92" s="311">
        <v>45600</v>
      </c>
      <c r="B92" s="318" t="s">
        <v>17</v>
      </c>
      <c r="C92" s="268" t="s">
        <v>38</v>
      </c>
      <c r="D92" s="215" t="s">
        <v>9</v>
      </c>
      <c r="E92" s="371">
        <v>2500</v>
      </c>
      <c r="F92" s="239">
        <f t="shared" si="1"/>
        <v>4.2669193593203518</v>
      </c>
      <c r="G92" s="51" t="s">
        <v>356</v>
      </c>
      <c r="H92" s="241"/>
      <c r="I92" s="44" t="s">
        <v>209</v>
      </c>
      <c r="J92" s="225" t="s">
        <v>21</v>
      </c>
      <c r="K92" s="227" t="s">
        <v>762</v>
      </c>
      <c r="L92" s="191">
        <v>585.90279999999996</v>
      </c>
      <c r="M92" s="182"/>
      <c r="N92" s="182"/>
      <c r="O92" s="182"/>
      <c r="P92" s="182"/>
    </row>
    <row r="93" spans="1:16" s="91" customFormat="1" ht="15.75" customHeight="1">
      <c r="A93" s="311">
        <v>45600</v>
      </c>
      <c r="B93" s="318" t="s">
        <v>17</v>
      </c>
      <c r="C93" s="268" t="s">
        <v>38</v>
      </c>
      <c r="D93" s="215" t="s">
        <v>9</v>
      </c>
      <c r="E93" s="371">
        <v>2500</v>
      </c>
      <c r="F93" s="239">
        <f t="shared" si="1"/>
        <v>4.2669193593203518</v>
      </c>
      <c r="G93" s="51" t="s">
        <v>357</v>
      </c>
      <c r="H93" s="241"/>
      <c r="I93" s="44" t="s">
        <v>14</v>
      </c>
      <c r="J93" s="225" t="s">
        <v>21</v>
      </c>
      <c r="K93" s="227" t="s">
        <v>762</v>
      </c>
      <c r="L93" s="191">
        <v>585.90279999999996</v>
      </c>
      <c r="M93" s="182"/>
      <c r="N93" s="182"/>
      <c r="O93" s="182"/>
      <c r="P93" s="182"/>
    </row>
    <row r="94" spans="1:16" s="91" customFormat="1" ht="15.75" customHeight="1">
      <c r="A94" s="311">
        <v>45600</v>
      </c>
      <c r="B94" s="321" t="s">
        <v>44</v>
      </c>
      <c r="C94" s="268" t="s">
        <v>54</v>
      </c>
      <c r="D94" s="203" t="s">
        <v>8</v>
      </c>
      <c r="E94" s="371">
        <v>2700</v>
      </c>
      <c r="F94" s="239">
        <f t="shared" si="1"/>
        <v>4.6082729080659801</v>
      </c>
      <c r="G94" s="51" t="s">
        <v>219</v>
      </c>
      <c r="H94" s="197"/>
      <c r="I94" s="88" t="s">
        <v>16</v>
      </c>
      <c r="J94" s="225" t="s">
        <v>21</v>
      </c>
      <c r="K94" s="227" t="s">
        <v>762</v>
      </c>
      <c r="L94" s="191">
        <v>585.90279999999996</v>
      </c>
      <c r="M94" s="182"/>
      <c r="N94" s="182"/>
      <c r="O94" s="182"/>
      <c r="P94" s="182"/>
    </row>
    <row r="95" spans="1:16" s="91" customFormat="1" ht="15.75" customHeight="1">
      <c r="A95" s="311">
        <v>45600</v>
      </c>
      <c r="B95" s="321" t="s">
        <v>221</v>
      </c>
      <c r="C95" s="268" t="s">
        <v>54</v>
      </c>
      <c r="D95" s="203" t="s">
        <v>8</v>
      </c>
      <c r="E95" s="371">
        <v>3500</v>
      </c>
      <c r="F95" s="239">
        <f t="shared" si="1"/>
        <v>5.9736871030484924</v>
      </c>
      <c r="G95" s="51" t="s">
        <v>219</v>
      </c>
      <c r="H95" s="197"/>
      <c r="I95" s="88" t="s">
        <v>16</v>
      </c>
      <c r="J95" s="225" t="s">
        <v>21</v>
      </c>
      <c r="K95" s="227" t="s">
        <v>762</v>
      </c>
      <c r="L95" s="191">
        <v>585.90279999999996</v>
      </c>
      <c r="M95" s="182"/>
      <c r="N95" s="182"/>
      <c r="O95" s="182"/>
      <c r="P95" s="182"/>
    </row>
    <row r="96" spans="1:16" s="91" customFormat="1" ht="15.75" customHeight="1">
      <c r="A96" s="187">
        <v>45600</v>
      </c>
      <c r="B96" s="318" t="s">
        <v>44</v>
      </c>
      <c r="C96" s="268" t="s">
        <v>54</v>
      </c>
      <c r="D96" s="42" t="s">
        <v>6</v>
      </c>
      <c r="E96" s="371">
        <v>2500</v>
      </c>
      <c r="F96" s="239">
        <f t="shared" si="1"/>
        <v>4.2669193593203518</v>
      </c>
      <c r="G96" s="39" t="s">
        <v>59</v>
      </c>
      <c r="H96" s="197"/>
      <c r="I96" s="36" t="s">
        <v>69</v>
      </c>
      <c r="J96" s="225" t="s">
        <v>21</v>
      </c>
      <c r="K96" s="227" t="s">
        <v>762</v>
      </c>
      <c r="L96" s="191">
        <v>585.90279999999996</v>
      </c>
      <c r="M96" s="182"/>
      <c r="N96" s="182"/>
      <c r="O96" s="182"/>
      <c r="P96" s="182"/>
    </row>
    <row r="97" spans="1:16" s="91" customFormat="1" ht="15.75" customHeight="1">
      <c r="A97" s="187">
        <v>45600</v>
      </c>
      <c r="B97" s="318" t="s">
        <v>742</v>
      </c>
      <c r="C97" s="268" t="s">
        <v>54</v>
      </c>
      <c r="D97" s="206" t="s">
        <v>6</v>
      </c>
      <c r="E97" s="371">
        <v>2500</v>
      </c>
      <c r="F97" s="239">
        <f t="shared" si="1"/>
        <v>4.2669193593203518</v>
      </c>
      <c r="G97" s="188" t="s">
        <v>60</v>
      </c>
      <c r="H97" s="197"/>
      <c r="I97" s="36" t="s">
        <v>69</v>
      </c>
      <c r="J97" s="225" t="s">
        <v>21</v>
      </c>
      <c r="K97" s="227" t="s">
        <v>762</v>
      </c>
      <c r="L97" s="191">
        <v>585.90279999999996</v>
      </c>
      <c r="M97" s="182"/>
      <c r="N97" s="182"/>
      <c r="O97" s="182"/>
      <c r="P97" s="182"/>
    </row>
    <row r="98" spans="1:16" s="91" customFormat="1" ht="15.75" customHeight="1">
      <c r="A98" s="187">
        <v>45600</v>
      </c>
      <c r="B98" s="320" t="s">
        <v>46</v>
      </c>
      <c r="C98" s="268" t="s">
        <v>67</v>
      </c>
      <c r="D98" s="42" t="s">
        <v>6</v>
      </c>
      <c r="E98" s="371">
        <v>10000</v>
      </c>
      <c r="F98" s="239">
        <f t="shared" si="1"/>
        <v>17.067677437281407</v>
      </c>
      <c r="G98" s="188" t="s">
        <v>61</v>
      </c>
      <c r="H98" s="197"/>
      <c r="I98" s="36" t="s">
        <v>69</v>
      </c>
      <c r="J98" s="225" t="s">
        <v>21</v>
      </c>
      <c r="K98" s="227" t="s">
        <v>762</v>
      </c>
      <c r="L98" s="191">
        <v>585.90279999999996</v>
      </c>
      <c r="M98" s="182"/>
      <c r="N98" s="182"/>
      <c r="O98" s="182"/>
      <c r="P98" s="182"/>
    </row>
    <row r="99" spans="1:16" s="91" customFormat="1" ht="15.75" customHeight="1">
      <c r="A99" s="187">
        <v>45600</v>
      </c>
      <c r="B99" s="320" t="s">
        <v>45</v>
      </c>
      <c r="C99" s="268" t="s">
        <v>67</v>
      </c>
      <c r="D99" s="42" t="s">
        <v>6</v>
      </c>
      <c r="E99" s="371">
        <v>5000</v>
      </c>
      <c r="F99" s="239">
        <f t="shared" si="1"/>
        <v>8.5338387186407036</v>
      </c>
      <c r="G99" s="39" t="s">
        <v>59</v>
      </c>
      <c r="H99" s="197"/>
      <c r="I99" s="36" t="s">
        <v>69</v>
      </c>
      <c r="J99" s="225" t="s">
        <v>21</v>
      </c>
      <c r="K99" s="227" t="s">
        <v>762</v>
      </c>
      <c r="L99" s="191">
        <v>585.90279999999996</v>
      </c>
      <c r="M99" s="182"/>
      <c r="N99" s="182"/>
      <c r="O99" s="182"/>
      <c r="P99" s="182"/>
    </row>
    <row r="100" spans="1:16" s="91" customFormat="1" ht="15.75" customHeight="1">
      <c r="A100" s="311">
        <v>45600</v>
      </c>
      <c r="B100" s="319" t="s">
        <v>44</v>
      </c>
      <c r="C100" s="268" t="s">
        <v>54</v>
      </c>
      <c r="D100" s="203" t="s">
        <v>6</v>
      </c>
      <c r="E100" s="371">
        <v>1900</v>
      </c>
      <c r="F100" s="239">
        <f t="shared" si="1"/>
        <v>3.2428587130834674</v>
      </c>
      <c r="G100" s="202" t="s">
        <v>112</v>
      </c>
      <c r="H100" s="197"/>
      <c r="I100" s="208" t="s">
        <v>11</v>
      </c>
      <c r="J100" s="225" t="s">
        <v>21</v>
      </c>
      <c r="K100" s="227" t="s">
        <v>762</v>
      </c>
      <c r="L100" s="191">
        <v>585.90279999999996</v>
      </c>
      <c r="M100" s="182"/>
      <c r="N100" s="182"/>
      <c r="O100" s="182"/>
      <c r="P100" s="182"/>
    </row>
    <row r="101" spans="1:16" s="91" customFormat="1" ht="15.75" customHeight="1">
      <c r="A101" s="311">
        <v>45600</v>
      </c>
      <c r="B101" s="319" t="s">
        <v>44</v>
      </c>
      <c r="C101" s="268" t="s">
        <v>54</v>
      </c>
      <c r="D101" s="203" t="s">
        <v>9</v>
      </c>
      <c r="E101" s="371">
        <v>3800</v>
      </c>
      <c r="F101" s="239">
        <f t="shared" si="1"/>
        <v>6.4857174261669348</v>
      </c>
      <c r="G101" s="51" t="s">
        <v>56</v>
      </c>
      <c r="H101" s="197"/>
      <c r="I101" s="44" t="s">
        <v>14</v>
      </c>
      <c r="J101" s="225" t="s">
        <v>21</v>
      </c>
      <c r="K101" s="227" t="s">
        <v>762</v>
      </c>
      <c r="L101" s="191">
        <v>585.90279999999996</v>
      </c>
      <c r="M101" s="182"/>
      <c r="N101" s="182"/>
      <c r="O101" s="182"/>
      <c r="P101" s="182"/>
    </row>
    <row r="102" spans="1:16" s="91" customFormat="1" ht="15.75" customHeight="1">
      <c r="A102" s="311">
        <v>45600</v>
      </c>
      <c r="B102" s="319" t="s">
        <v>120</v>
      </c>
      <c r="C102" s="268" t="s">
        <v>48</v>
      </c>
      <c r="D102" s="203" t="s">
        <v>9</v>
      </c>
      <c r="E102" s="371">
        <v>12000</v>
      </c>
      <c r="F102" s="239">
        <f t="shared" si="1"/>
        <v>20.481212924737687</v>
      </c>
      <c r="G102" s="51" t="s">
        <v>115</v>
      </c>
      <c r="H102" s="189"/>
      <c r="I102" s="44" t="s">
        <v>14</v>
      </c>
      <c r="J102" s="225" t="s">
        <v>21</v>
      </c>
      <c r="K102" s="227" t="s">
        <v>762</v>
      </c>
      <c r="L102" s="191">
        <v>585.90279999999996</v>
      </c>
      <c r="M102" s="182"/>
      <c r="N102" s="182"/>
      <c r="O102" s="182"/>
      <c r="P102" s="182"/>
    </row>
    <row r="103" spans="1:16" s="91" customFormat="1" ht="15.75" customHeight="1">
      <c r="A103" s="311">
        <v>45600</v>
      </c>
      <c r="B103" s="209" t="s">
        <v>44</v>
      </c>
      <c r="C103" s="268" t="s">
        <v>54</v>
      </c>
      <c r="D103" s="280" t="s">
        <v>9</v>
      </c>
      <c r="E103" s="371">
        <v>2000</v>
      </c>
      <c r="F103" s="239">
        <f t="shared" si="1"/>
        <v>3.4135354874562815</v>
      </c>
      <c r="G103" s="37" t="s">
        <v>229</v>
      </c>
      <c r="H103" s="246"/>
      <c r="I103" s="36" t="s">
        <v>225</v>
      </c>
      <c r="J103" s="225" t="s">
        <v>21</v>
      </c>
      <c r="K103" s="227" t="s">
        <v>762</v>
      </c>
      <c r="L103" s="191">
        <v>585.90279999999996</v>
      </c>
      <c r="M103" s="182"/>
      <c r="N103" s="182"/>
      <c r="O103" s="182"/>
      <c r="P103" s="182"/>
    </row>
    <row r="104" spans="1:16" s="91" customFormat="1" ht="15.75" customHeight="1">
      <c r="A104" s="311">
        <v>45600</v>
      </c>
      <c r="B104" s="319" t="s">
        <v>44</v>
      </c>
      <c r="C104" s="268" t="s">
        <v>54</v>
      </c>
      <c r="D104" s="203" t="s">
        <v>6</v>
      </c>
      <c r="E104" s="371">
        <v>2000</v>
      </c>
      <c r="F104" s="239">
        <f t="shared" si="1"/>
        <v>3.4135354874562815</v>
      </c>
      <c r="G104" s="202" t="s">
        <v>84</v>
      </c>
      <c r="H104" s="357"/>
      <c r="I104" s="208" t="s">
        <v>55</v>
      </c>
      <c r="J104" s="225" t="s">
        <v>21</v>
      </c>
      <c r="K104" s="227" t="s">
        <v>762</v>
      </c>
      <c r="L104" s="191">
        <v>585.90279999999996</v>
      </c>
      <c r="M104" s="182"/>
      <c r="N104" s="182"/>
      <c r="O104" s="182"/>
      <c r="P104" s="182"/>
    </row>
    <row r="105" spans="1:16" s="91" customFormat="1" ht="15.75" customHeight="1">
      <c r="A105" s="311">
        <v>45600</v>
      </c>
      <c r="B105" s="319" t="s">
        <v>44</v>
      </c>
      <c r="C105" s="268" t="s">
        <v>54</v>
      </c>
      <c r="D105" s="203" t="s">
        <v>5</v>
      </c>
      <c r="E105" s="371">
        <v>2400</v>
      </c>
      <c r="F105" s="239">
        <f t="shared" si="1"/>
        <v>4.0962425849475377</v>
      </c>
      <c r="G105" s="202" t="s">
        <v>57</v>
      </c>
      <c r="H105" s="87"/>
      <c r="I105" s="176" t="s">
        <v>43</v>
      </c>
      <c r="J105" s="225" t="s">
        <v>21</v>
      </c>
      <c r="K105" s="227" t="s">
        <v>762</v>
      </c>
      <c r="L105" s="191">
        <v>585.90279999999996</v>
      </c>
      <c r="M105" s="182"/>
      <c r="N105" s="182"/>
      <c r="O105" s="182"/>
      <c r="P105" s="182"/>
    </row>
    <row r="106" spans="1:16" s="91" customFormat="1" ht="15.75" customHeight="1">
      <c r="A106" s="311">
        <v>45600</v>
      </c>
      <c r="B106" s="319" t="s">
        <v>663</v>
      </c>
      <c r="C106" s="268" t="s">
        <v>214</v>
      </c>
      <c r="D106" s="203" t="s">
        <v>5</v>
      </c>
      <c r="E106" s="371">
        <v>10000</v>
      </c>
      <c r="F106" s="239">
        <f t="shared" si="1"/>
        <v>17.067677437281407</v>
      </c>
      <c r="G106" s="202" t="s">
        <v>57</v>
      </c>
      <c r="H106" s="357"/>
      <c r="I106" s="176" t="s">
        <v>43</v>
      </c>
      <c r="J106" s="225" t="s">
        <v>21</v>
      </c>
      <c r="K106" s="227" t="s">
        <v>762</v>
      </c>
      <c r="L106" s="191">
        <v>585.90279999999996</v>
      </c>
      <c r="M106" s="182"/>
      <c r="N106" s="182"/>
      <c r="O106" s="182"/>
      <c r="P106" s="182"/>
    </row>
    <row r="107" spans="1:16" s="91" customFormat="1" ht="15.75" customHeight="1">
      <c r="A107" s="311">
        <v>45600</v>
      </c>
      <c r="B107" s="319" t="s">
        <v>745</v>
      </c>
      <c r="C107" s="268" t="s">
        <v>54</v>
      </c>
      <c r="D107" s="203" t="s">
        <v>5</v>
      </c>
      <c r="E107" s="371">
        <v>2500</v>
      </c>
      <c r="F107" s="239">
        <f t="shared" si="1"/>
        <v>4.2669193593203518</v>
      </c>
      <c r="G107" s="291" t="s">
        <v>668</v>
      </c>
      <c r="H107" s="246"/>
      <c r="I107" s="34" t="s">
        <v>24</v>
      </c>
      <c r="J107" s="225" t="s">
        <v>21</v>
      </c>
      <c r="K107" s="227" t="s">
        <v>762</v>
      </c>
      <c r="L107" s="191">
        <v>585.90279999999996</v>
      </c>
      <c r="M107" s="182"/>
      <c r="N107" s="182"/>
      <c r="O107" s="182"/>
      <c r="P107" s="182"/>
    </row>
    <row r="108" spans="1:16" s="91" customFormat="1" ht="15.75" customHeight="1">
      <c r="A108" s="311">
        <v>45600</v>
      </c>
      <c r="B108" s="319" t="s">
        <v>44</v>
      </c>
      <c r="C108" s="268" t="s">
        <v>54</v>
      </c>
      <c r="D108" s="203" t="s">
        <v>5</v>
      </c>
      <c r="E108" s="371">
        <v>4300</v>
      </c>
      <c r="F108" s="239">
        <f t="shared" si="1"/>
        <v>7.3391012980310046</v>
      </c>
      <c r="G108" s="291" t="s">
        <v>669</v>
      </c>
      <c r="H108" s="246"/>
      <c r="I108" s="34" t="s">
        <v>24</v>
      </c>
      <c r="J108" s="225" t="s">
        <v>21</v>
      </c>
      <c r="K108" s="227" t="s">
        <v>762</v>
      </c>
      <c r="L108" s="191">
        <v>585.90279999999996</v>
      </c>
      <c r="M108" s="182"/>
      <c r="N108" s="182"/>
      <c r="O108" s="182"/>
      <c r="P108" s="182"/>
    </row>
    <row r="109" spans="1:16" s="91" customFormat="1" ht="15.75" customHeight="1">
      <c r="A109" s="311">
        <v>45600</v>
      </c>
      <c r="B109" s="319" t="s">
        <v>45</v>
      </c>
      <c r="C109" s="268" t="s">
        <v>67</v>
      </c>
      <c r="D109" s="203" t="s">
        <v>5</v>
      </c>
      <c r="E109" s="371">
        <v>5000</v>
      </c>
      <c r="F109" s="239">
        <f t="shared" si="1"/>
        <v>8.5338387186407036</v>
      </c>
      <c r="G109" s="291" t="s">
        <v>669</v>
      </c>
      <c r="H109" s="241"/>
      <c r="I109" s="34" t="s">
        <v>24</v>
      </c>
      <c r="J109" s="225" t="s">
        <v>21</v>
      </c>
      <c r="K109" s="227" t="s">
        <v>762</v>
      </c>
      <c r="L109" s="191">
        <v>585.90279999999996</v>
      </c>
      <c r="M109" s="182"/>
      <c r="N109" s="182"/>
      <c r="O109" s="182"/>
      <c r="P109" s="182"/>
    </row>
    <row r="110" spans="1:16" s="91" customFormat="1" ht="15.75" customHeight="1">
      <c r="A110" s="311">
        <v>45600</v>
      </c>
      <c r="B110" s="319" t="s">
        <v>46</v>
      </c>
      <c r="C110" s="268" t="s">
        <v>67</v>
      </c>
      <c r="D110" s="203" t="s">
        <v>5</v>
      </c>
      <c r="E110" s="371">
        <v>10000</v>
      </c>
      <c r="F110" s="239">
        <f t="shared" si="1"/>
        <v>17.067677437281407</v>
      </c>
      <c r="G110" s="291" t="s">
        <v>670</v>
      </c>
      <c r="H110" s="189"/>
      <c r="I110" s="34" t="s">
        <v>24</v>
      </c>
      <c r="J110" s="225" t="s">
        <v>21</v>
      </c>
      <c r="K110" s="227" t="s">
        <v>762</v>
      </c>
      <c r="L110" s="191">
        <v>585.90279999999996</v>
      </c>
      <c r="M110" s="182"/>
      <c r="N110" s="182"/>
      <c r="O110" s="182"/>
      <c r="P110" s="182"/>
    </row>
    <row r="111" spans="1:16" s="91" customFormat="1" ht="15.75" customHeight="1">
      <c r="A111" s="311">
        <v>45600</v>
      </c>
      <c r="B111" s="319" t="s">
        <v>44</v>
      </c>
      <c r="C111" s="268" t="s">
        <v>54</v>
      </c>
      <c r="D111" s="203" t="s">
        <v>5</v>
      </c>
      <c r="E111" s="371">
        <v>2000</v>
      </c>
      <c r="F111" s="239">
        <f t="shared" si="1"/>
        <v>3.4135354874562815</v>
      </c>
      <c r="G111" s="202" t="s">
        <v>687</v>
      </c>
      <c r="H111" s="271">
        <v>1</v>
      </c>
      <c r="I111" s="36" t="s">
        <v>93</v>
      </c>
      <c r="J111" s="225" t="s">
        <v>21</v>
      </c>
      <c r="K111" s="227" t="s">
        <v>762</v>
      </c>
      <c r="L111" s="191">
        <v>585.90279999999996</v>
      </c>
      <c r="M111" s="182"/>
      <c r="N111" s="182"/>
      <c r="O111" s="182"/>
      <c r="P111" s="182"/>
    </row>
    <row r="112" spans="1:16" s="91" customFormat="1" ht="15.75" customHeight="1">
      <c r="A112" s="311">
        <v>45600</v>
      </c>
      <c r="B112" s="319" t="s">
        <v>45</v>
      </c>
      <c r="C112" s="268" t="s">
        <v>67</v>
      </c>
      <c r="D112" s="203" t="s">
        <v>5</v>
      </c>
      <c r="E112" s="371">
        <v>5000</v>
      </c>
      <c r="F112" s="239">
        <f t="shared" si="1"/>
        <v>8.5338387186407036</v>
      </c>
      <c r="G112" s="202" t="s">
        <v>687</v>
      </c>
      <c r="H112" s="271">
        <v>1</v>
      </c>
      <c r="I112" s="36" t="s">
        <v>93</v>
      </c>
      <c r="J112" s="225" t="s">
        <v>21</v>
      </c>
      <c r="K112" s="227" t="s">
        <v>762</v>
      </c>
      <c r="L112" s="191">
        <v>585.90279999999996</v>
      </c>
      <c r="M112" s="182"/>
      <c r="N112" s="182"/>
      <c r="O112" s="182"/>
      <c r="P112" s="182"/>
    </row>
    <row r="113" spans="1:16" s="91" customFormat="1" ht="15.75" customHeight="1">
      <c r="A113" s="311">
        <v>45600</v>
      </c>
      <c r="B113" s="319" t="s">
        <v>46</v>
      </c>
      <c r="C113" s="268" t="s">
        <v>67</v>
      </c>
      <c r="D113" s="203" t="s">
        <v>5</v>
      </c>
      <c r="E113" s="371">
        <v>10000</v>
      </c>
      <c r="F113" s="239">
        <f t="shared" si="1"/>
        <v>17.067677437281407</v>
      </c>
      <c r="G113" s="202" t="s">
        <v>688</v>
      </c>
      <c r="H113" s="271">
        <v>1</v>
      </c>
      <c r="I113" s="36" t="s">
        <v>93</v>
      </c>
      <c r="J113" s="225" t="s">
        <v>21</v>
      </c>
      <c r="K113" s="227" t="s">
        <v>762</v>
      </c>
      <c r="L113" s="191">
        <v>585.90279999999996</v>
      </c>
      <c r="M113" s="182"/>
      <c r="N113" s="182"/>
      <c r="O113" s="182"/>
      <c r="P113" s="182"/>
    </row>
    <row r="114" spans="1:16" s="91" customFormat="1" ht="15.75" customHeight="1">
      <c r="A114" s="311">
        <v>45600</v>
      </c>
      <c r="B114" s="319" t="s">
        <v>44</v>
      </c>
      <c r="C114" s="268" t="s">
        <v>54</v>
      </c>
      <c r="D114" s="273" t="s">
        <v>6</v>
      </c>
      <c r="E114" s="371">
        <v>2000</v>
      </c>
      <c r="F114" s="239">
        <f t="shared" si="1"/>
        <v>3.4135354874562815</v>
      </c>
      <c r="G114" s="275" t="s">
        <v>231</v>
      </c>
      <c r="H114" s="359"/>
      <c r="I114" s="36" t="s">
        <v>211</v>
      </c>
      <c r="J114" s="225" t="s">
        <v>21</v>
      </c>
      <c r="K114" s="227" t="s">
        <v>762</v>
      </c>
      <c r="L114" s="191">
        <v>585.90279999999996</v>
      </c>
      <c r="M114" s="182"/>
      <c r="N114" s="182"/>
      <c r="O114" s="182"/>
      <c r="P114" s="182"/>
    </row>
    <row r="115" spans="1:16" s="91" customFormat="1" ht="15.75" customHeight="1">
      <c r="A115" s="311">
        <v>45600</v>
      </c>
      <c r="B115" s="319" t="s">
        <v>68</v>
      </c>
      <c r="C115" s="268" t="s">
        <v>711</v>
      </c>
      <c r="D115" s="203" t="s">
        <v>5</v>
      </c>
      <c r="E115" s="371">
        <v>1500</v>
      </c>
      <c r="F115" s="239">
        <f t="shared" si="1"/>
        <v>2.5601516155922108</v>
      </c>
      <c r="G115" s="202" t="s">
        <v>712</v>
      </c>
      <c r="H115" s="271">
        <v>3</v>
      </c>
      <c r="I115" s="36" t="s">
        <v>220</v>
      </c>
      <c r="J115" s="225" t="s">
        <v>21</v>
      </c>
      <c r="K115" s="227" t="s">
        <v>762</v>
      </c>
      <c r="L115" s="191">
        <v>585.90279999999996</v>
      </c>
      <c r="M115" s="182"/>
      <c r="N115" s="182"/>
      <c r="O115" s="182"/>
      <c r="P115" s="182"/>
    </row>
    <row r="116" spans="1:16" s="91" customFormat="1" ht="15.75" customHeight="1">
      <c r="A116" s="311">
        <v>45600</v>
      </c>
      <c r="B116" s="319" t="s">
        <v>716</v>
      </c>
      <c r="C116" s="268" t="s">
        <v>711</v>
      </c>
      <c r="D116" s="203" t="s">
        <v>5</v>
      </c>
      <c r="E116" s="371">
        <v>4500</v>
      </c>
      <c r="F116" s="239">
        <f t="shared" si="1"/>
        <v>7.6804548467766329</v>
      </c>
      <c r="G116" s="202" t="s">
        <v>712</v>
      </c>
      <c r="H116" s="271">
        <v>3</v>
      </c>
      <c r="I116" s="36" t="s">
        <v>220</v>
      </c>
      <c r="J116" s="225" t="s">
        <v>21</v>
      </c>
      <c r="K116" s="227" t="s">
        <v>762</v>
      </c>
      <c r="L116" s="191">
        <v>585.90279999999996</v>
      </c>
      <c r="M116" s="182"/>
      <c r="N116" s="182"/>
      <c r="O116" s="182"/>
      <c r="P116" s="182"/>
    </row>
    <row r="117" spans="1:16" s="91" customFormat="1" ht="15.75" customHeight="1">
      <c r="A117" s="311">
        <v>45600</v>
      </c>
      <c r="B117" s="319" t="s">
        <v>767</v>
      </c>
      <c r="C117" s="268" t="s">
        <v>214</v>
      </c>
      <c r="D117" s="203" t="s">
        <v>5</v>
      </c>
      <c r="E117" s="371">
        <v>3000</v>
      </c>
      <c r="F117" s="239">
        <f t="shared" si="1"/>
        <v>5.1203032311844217</v>
      </c>
      <c r="G117" s="202" t="s">
        <v>712</v>
      </c>
      <c r="H117" s="271">
        <v>3</v>
      </c>
      <c r="I117" s="36" t="s">
        <v>220</v>
      </c>
      <c r="J117" s="225" t="s">
        <v>21</v>
      </c>
      <c r="K117" s="227" t="s">
        <v>762</v>
      </c>
      <c r="L117" s="191">
        <v>585.90279999999996</v>
      </c>
      <c r="M117" s="182"/>
      <c r="N117" s="182"/>
      <c r="O117" s="182"/>
      <c r="P117" s="182"/>
    </row>
    <row r="118" spans="1:16" s="91" customFormat="1" ht="15.75" customHeight="1">
      <c r="A118" s="311">
        <v>45600</v>
      </c>
      <c r="B118" s="319" t="s">
        <v>717</v>
      </c>
      <c r="C118" s="268" t="s">
        <v>711</v>
      </c>
      <c r="D118" s="203" t="s">
        <v>5</v>
      </c>
      <c r="E118" s="371">
        <v>4500</v>
      </c>
      <c r="F118" s="239">
        <f t="shared" si="1"/>
        <v>7.6804548467766329</v>
      </c>
      <c r="G118" s="202" t="s">
        <v>712</v>
      </c>
      <c r="H118" s="271">
        <v>3</v>
      </c>
      <c r="I118" s="36" t="s">
        <v>220</v>
      </c>
      <c r="J118" s="225" t="s">
        <v>21</v>
      </c>
      <c r="K118" s="227" t="s">
        <v>762</v>
      </c>
      <c r="L118" s="191">
        <v>585.90279999999996</v>
      </c>
      <c r="M118" s="182"/>
      <c r="N118" s="182"/>
      <c r="O118" s="182"/>
      <c r="P118" s="182"/>
    </row>
    <row r="119" spans="1:16" s="91" customFormat="1" ht="15.75" customHeight="1">
      <c r="A119" s="311">
        <v>45600</v>
      </c>
      <c r="B119" s="319" t="s">
        <v>45</v>
      </c>
      <c r="C119" s="268" t="s">
        <v>67</v>
      </c>
      <c r="D119" s="203" t="s">
        <v>5</v>
      </c>
      <c r="E119" s="371">
        <v>3000</v>
      </c>
      <c r="F119" s="239">
        <f t="shared" si="1"/>
        <v>5.1203032311844217</v>
      </c>
      <c r="G119" s="202" t="s">
        <v>712</v>
      </c>
      <c r="H119" s="271">
        <v>3</v>
      </c>
      <c r="I119" s="36" t="s">
        <v>220</v>
      </c>
      <c r="J119" s="225" t="s">
        <v>21</v>
      </c>
      <c r="K119" s="227" t="s">
        <v>762</v>
      </c>
      <c r="L119" s="191">
        <v>585.90279999999996</v>
      </c>
      <c r="M119" s="182"/>
      <c r="N119" s="182"/>
      <c r="O119" s="182"/>
      <c r="P119" s="182"/>
    </row>
    <row r="120" spans="1:16" s="91" customFormat="1" ht="15.75" customHeight="1">
      <c r="A120" s="311">
        <v>45600</v>
      </c>
      <c r="B120" s="319" t="s">
        <v>46</v>
      </c>
      <c r="C120" s="268" t="s">
        <v>67</v>
      </c>
      <c r="D120" s="203" t="s">
        <v>5</v>
      </c>
      <c r="E120" s="371">
        <v>10000</v>
      </c>
      <c r="F120" s="239">
        <f t="shared" si="1"/>
        <v>17.067677437281407</v>
      </c>
      <c r="G120" s="202" t="s">
        <v>715</v>
      </c>
      <c r="H120" s="271">
        <v>3</v>
      </c>
      <c r="I120" s="36" t="s">
        <v>220</v>
      </c>
      <c r="J120" s="225" t="s">
        <v>21</v>
      </c>
      <c r="K120" s="227" t="s">
        <v>762</v>
      </c>
      <c r="L120" s="191">
        <v>585.90279999999996</v>
      </c>
      <c r="M120" s="182"/>
      <c r="N120" s="182"/>
      <c r="O120" s="182"/>
      <c r="P120" s="182"/>
    </row>
    <row r="121" spans="1:16" s="91" customFormat="1" ht="15.75" customHeight="1">
      <c r="A121" s="311">
        <v>45600</v>
      </c>
      <c r="B121" s="319" t="s">
        <v>44</v>
      </c>
      <c r="C121" s="268" t="s">
        <v>54</v>
      </c>
      <c r="D121" s="203" t="s">
        <v>5</v>
      </c>
      <c r="E121" s="371">
        <v>1500</v>
      </c>
      <c r="F121" s="239">
        <f t="shared" si="1"/>
        <v>2.5601516155922108</v>
      </c>
      <c r="G121" s="202" t="s">
        <v>729</v>
      </c>
      <c r="H121" s="271">
        <v>3</v>
      </c>
      <c r="I121" s="36" t="s">
        <v>238</v>
      </c>
      <c r="J121" s="225" t="s">
        <v>21</v>
      </c>
      <c r="K121" s="227" t="s">
        <v>762</v>
      </c>
      <c r="L121" s="191">
        <v>585.90279999999996</v>
      </c>
      <c r="M121" s="182"/>
      <c r="N121" s="182"/>
      <c r="O121" s="182"/>
      <c r="P121" s="182"/>
    </row>
    <row r="122" spans="1:16" s="91" customFormat="1" ht="15.75" customHeight="1">
      <c r="A122" s="311">
        <v>45600</v>
      </c>
      <c r="B122" s="319" t="s">
        <v>45</v>
      </c>
      <c r="C122" s="268" t="s">
        <v>67</v>
      </c>
      <c r="D122" s="203" t="s">
        <v>5</v>
      </c>
      <c r="E122" s="371">
        <v>3000</v>
      </c>
      <c r="F122" s="239">
        <f t="shared" si="1"/>
        <v>5.1203032311844217</v>
      </c>
      <c r="G122" s="202" t="s">
        <v>729</v>
      </c>
      <c r="H122" s="271">
        <v>3</v>
      </c>
      <c r="I122" s="36" t="s">
        <v>238</v>
      </c>
      <c r="J122" s="225" t="s">
        <v>21</v>
      </c>
      <c r="K122" s="227" t="s">
        <v>762</v>
      </c>
      <c r="L122" s="191">
        <v>585.90279999999996</v>
      </c>
      <c r="M122" s="182"/>
      <c r="N122" s="182"/>
      <c r="O122" s="182"/>
      <c r="P122" s="182"/>
    </row>
    <row r="123" spans="1:16" s="91" customFormat="1" ht="15.75" customHeight="1">
      <c r="A123" s="311">
        <v>45600</v>
      </c>
      <c r="B123" s="319" t="s">
        <v>46</v>
      </c>
      <c r="C123" s="268" t="s">
        <v>67</v>
      </c>
      <c r="D123" s="203" t="s">
        <v>5</v>
      </c>
      <c r="E123" s="371">
        <v>8000</v>
      </c>
      <c r="F123" s="239">
        <f t="shared" si="1"/>
        <v>13.654141949825126</v>
      </c>
      <c r="G123" s="202" t="s">
        <v>730</v>
      </c>
      <c r="H123" s="271">
        <v>3</v>
      </c>
      <c r="I123" s="36" t="s">
        <v>238</v>
      </c>
      <c r="J123" s="225" t="s">
        <v>21</v>
      </c>
      <c r="K123" s="227" t="s">
        <v>762</v>
      </c>
      <c r="L123" s="191">
        <v>585.90279999999996</v>
      </c>
      <c r="M123" s="182"/>
      <c r="N123" s="182"/>
      <c r="O123" s="182"/>
      <c r="P123" s="182"/>
    </row>
    <row r="124" spans="1:16" s="91" customFormat="1" ht="15.75" customHeight="1">
      <c r="A124" s="311">
        <v>45600</v>
      </c>
      <c r="B124" s="319" t="s">
        <v>767</v>
      </c>
      <c r="C124" s="268" t="s">
        <v>214</v>
      </c>
      <c r="D124" s="203" t="s">
        <v>5</v>
      </c>
      <c r="E124" s="371">
        <v>2000</v>
      </c>
      <c r="F124" s="239">
        <f t="shared" si="1"/>
        <v>3.4135354874562815</v>
      </c>
      <c r="G124" s="202" t="s">
        <v>729</v>
      </c>
      <c r="H124" s="271">
        <v>3</v>
      </c>
      <c r="I124" s="36" t="s">
        <v>238</v>
      </c>
      <c r="J124" s="225" t="s">
        <v>21</v>
      </c>
      <c r="K124" s="227" t="s">
        <v>762</v>
      </c>
      <c r="L124" s="191">
        <v>585.90279999999996</v>
      </c>
      <c r="M124" s="182"/>
      <c r="N124" s="182"/>
      <c r="O124" s="182"/>
      <c r="P124" s="182"/>
    </row>
    <row r="125" spans="1:16" s="91" customFormat="1" ht="15.75" customHeight="1">
      <c r="A125" s="311">
        <v>45600</v>
      </c>
      <c r="B125" s="319" t="s">
        <v>44</v>
      </c>
      <c r="C125" s="268" t="s">
        <v>54</v>
      </c>
      <c r="D125" s="42" t="s">
        <v>7</v>
      </c>
      <c r="E125" s="371">
        <v>3000</v>
      </c>
      <c r="F125" s="239">
        <f t="shared" si="1"/>
        <v>5.1203032311844217</v>
      </c>
      <c r="G125" s="51" t="s">
        <v>249</v>
      </c>
      <c r="H125" s="189"/>
      <c r="I125" s="88" t="s">
        <v>13</v>
      </c>
      <c r="J125" s="225" t="s">
        <v>21</v>
      </c>
      <c r="K125" s="227" t="s">
        <v>762</v>
      </c>
      <c r="L125" s="191">
        <v>585.90279999999996</v>
      </c>
      <c r="M125" s="182"/>
      <c r="N125" s="182"/>
      <c r="O125" s="182"/>
      <c r="P125" s="182"/>
    </row>
    <row r="126" spans="1:16" s="91" customFormat="1" ht="15.75" customHeight="1">
      <c r="A126" s="311">
        <v>45601</v>
      </c>
      <c r="B126" s="318" t="s">
        <v>17</v>
      </c>
      <c r="C126" s="268" t="s">
        <v>38</v>
      </c>
      <c r="D126" s="215" t="s">
        <v>8</v>
      </c>
      <c r="E126" s="371">
        <v>5000</v>
      </c>
      <c r="F126" s="239">
        <f t="shared" si="1"/>
        <v>8.5338387186407036</v>
      </c>
      <c r="G126" s="51" t="s">
        <v>358</v>
      </c>
      <c r="H126" s="241"/>
      <c r="I126" s="44" t="s">
        <v>16</v>
      </c>
      <c r="J126" s="225" t="s">
        <v>21</v>
      </c>
      <c r="K126" s="227" t="s">
        <v>762</v>
      </c>
      <c r="L126" s="191">
        <v>585.90279999999996</v>
      </c>
      <c r="M126" s="182"/>
      <c r="N126" s="182"/>
      <c r="O126" s="182"/>
      <c r="P126" s="182"/>
    </row>
    <row r="127" spans="1:16" s="91" customFormat="1" ht="15.75" customHeight="1">
      <c r="A127" s="311">
        <v>45601</v>
      </c>
      <c r="B127" s="318" t="s">
        <v>17</v>
      </c>
      <c r="C127" s="268" t="s">
        <v>38</v>
      </c>
      <c r="D127" s="215" t="s">
        <v>6</v>
      </c>
      <c r="E127" s="371">
        <v>5000</v>
      </c>
      <c r="F127" s="239">
        <f t="shared" si="1"/>
        <v>8.5338387186407036</v>
      </c>
      <c r="G127" s="51" t="s">
        <v>359</v>
      </c>
      <c r="H127" s="357"/>
      <c r="I127" s="36" t="s">
        <v>69</v>
      </c>
      <c r="J127" s="225" t="s">
        <v>21</v>
      </c>
      <c r="K127" s="227" t="s">
        <v>762</v>
      </c>
      <c r="L127" s="191">
        <v>585.90279999999996</v>
      </c>
      <c r="M127" s="182"/>
      <c r="N127" s="182"/>
      <c r="O127" s="182"/>
      <c r="P127" s="182"/>
    </row>
    <row r="128" spans="1:16" s="91" customFormat="1" ht="15" customHeight="1">
      <c r="A128" s="311">
        <v>45601</v>
      </c>
      <c r="B128" s="318" t="s">
        <v>17</v>
      </c>
      <c r="C128" s="268" t="s">
        <v>38</v>
      </c>
      <c r="D128" s="215" t="s">
        <v>5</v>
      </c>
      <c r="E128" s="371">
        <v>5000</v>
      </c>
      <c r="F128" s="239">
        <f t="shared" si="1"/>
        <v>8.5338387186407036</v>
      </c>
      <c r="G128" s="51" t="s">
        <v>360</v>
      </c>
      <c r="H128" s="189"/>
      <c r="I128" s="176" t="s">
        <v>43</v>
      </c>
      <c r="J128" s="225" t="s">
        <v>21</v>
      </c>
      <c r="K128" s="227" t="s">
        <v>762</v>
      </c>
      <c r="L128" s="191">
        <v>585.90279999999996</v>
      </c>
      <c r="M128" s="182"/>
      <c r="N128" s="182"/>
      <c r="O128" s="182"/>
      <c r="P128" s="182"/>
    </row>
    <row r="129" spans="1:16" s="91" customFormat="1" ht="15.75" customHeight="1">
      <c r="A129" s="311">
        <v>45601</v>
      </c>
      <c r="B129" s="318" t="s">
        <v>17</v>
      </c>
      <c r="C129" s="268" t="s">
        <v>38</v>
      </c>
      <c r="D129" s="215" t="s">
        <v>5</v>
      </c>
      <c r="E129" s="371">
        <v>5000</v>
      </c>
      <c r="F129" s="239">
        <f t="shared" si="1"/>
        <v>8.5338387186407036</v>
      </c>
      <c r="G129" s="51" t="s">
        <v>361</v>
      </c>
      <c r="H129" s="189"/>
      <c r="I129" s="44" t="s">
        <v>24</v>
      </c>
      <c r="J129" s="225" t="s">
        <v>21</v>
      </c>
      <c r="K129" s="227" t="s">
        <v>762</v>
      </c>
      <c r="L129" s="191">
        <v>585.90279999999996</v>
      </c>
      <c r="M129" s="182"/>
      <c r="N129" s="182"/>
      <c r="O129" s="182"/>
      <c r="P129" s="182"/>
    </row>
    <row r="130" spans="1:16" s="91" customFormat="1" ht="15.75" customHeight="1">
      <c r="A130" s="311">
        <v>45601</v>
      </c>
      <c r="B130" s="318" t="s">
        <v>17</v>
      </c>
      <c r="C130" s="268" t="s">
        <v>38</v>
      </c>
      <c r="D130" s="215" t="s">
        <v>7</v>
      </c>
      <c r="E130" s="371">
        <v>2500</v>
      </c>
      <c r="F130" s="239">
        <f t="shared" ref="F130:F193" si="2">E130/L130</f>
        <v>4.2669193593203518</v>
      </c>
      <c r="G130" s="51" t="s">
        <v>362</v>
      </c>
      <c r="H130" s="357"/>
      <c r="I130" s="44" t="s">
        <v>13</v>
      </c>
      <c r="J130" s="225" t="s">
        <v>21</v>
      </c>
      <c r="K130" s="227" t="s">
        <v>762</v>
      </c>
      <c r="L130" s="191">
        <v>585.90279999999996</v>
      </c>
      <c r="M130" s="182"/>
      <c r="N130" s="182"/>
      <c r="O130" s="182"/>
      <c r="P130" s="182"/>
    </row>
    <row r="131" spans="1:16" s="91" customFormat="1" ht="15.75" customHeight="1">
      <c r="A131" s="311">
        <v>45601</v>
      </c>
      <c r="B131" s="318" t="s">
        <v>17</v>
      </c>
      <c r="C131" s="268" t="s">
        <v>38</v>
      </c>
      <c r="D131" s="215" t="s">
        <v>6</v>
      </c>
      <c r="E131" s="371">
        <v>2500</v>
      </c>
      <c r="F131" s="239">
        <f t="shared" si="2"/>
        <v>4.2669193593203518</v>
      </c>
      <c r="G131" s="51" t="s">
        <v>363</v>
      </c>
      <c r="H131" s="189"/>
      <c r="I131" s="44" t="s">
        <v>11</v>
      </c>
      <c r="J131" s="225" t="s">
        <v>21</v>
      </c>
      <c r="K131" s="227" t="s">
        <v>762</v>
      </c>
      <c r="L131" s="191">
        <v>585.90279999999996</v>
      </c>
      <c r="M131" s="182"/>
      <c r="N131" s="182"/>
      <c r="O131" s="182"/>
      <c r="P131" s="182"/>
    </row>
    <row r="132" spans="1:16" s="91" customFormat="1" ht="15.75" customHeight="1">
      <c r="A132" s="311">
        <v>45601</v>
      </c>
      <c r="B132" s="318" t="s">
        <v>17</v>
      </c>
      <c r="C132" s="268" t="s">
        <v>38</v>
      </c>
      <c r="D132" s="215" t="s">
        <v>6</v>
      </c>
      <c r="E132" s="371">
        <v>2500</v>
      </c>
      <c r="F132" s="239">
        <f t="shared" si="2"/>
        <v>4.2669193593203518</v>
      </c>
      <c r="G132" s="51" t="s">
        <v>364</v>
      </c>
      <c r="H132" s="189"/>
      <c r="I132" s="44" t="s">
        <v>55</v>
      </c>
      <c r="J132" s="225" t="s">
        <v>21</v>
      </c>
      <c r="K132" s="227" t="s">
        <v>762</v>
      </c>
      <c r="L132" s="191">
        <v>585.90279999999996</v>
      </c>
      <c r="M132" s="182"/>
      <c r="N132" s="182"/>
      <c r="O132" s="182"/>
      <c r="P132" s="182"/>
    </row>
    <row r="133" spans="1:16" s="91" customFormat="1" ht="15.75" customHeight="1">
      <c r="A133" s="311">
        <v>45601</v>
      </c>
      <c r="B133" s="318" t="s">
        <v>17</v>
      </c>
      <c r="C133" s="268" t="s">
        <v>38</v>
      </c>
      <c r="D133" s="215" t="s">
        <v>6</v>
      </c>
      <c r="E133" s="371">
        <v>2500</v>
      </c>
      <c r="F133" s="239">
        <f t="shared" si="2"/>
        <v>4.2669193593203518</v>
      </c>
      <c r="G133" s="51" t="s">
        <v>365</v>
      </c>
      <c r="H133" s="357"/>
      <c r="I133" s="36" t="s">
        <v>211</v>
      </c>
      <c r="J133" s="225" t="s">
        <v>21</v>
      </c>
      <c r="K133" s="227" t="s">
        <v>762</v>
      </c>
      <c r="L133" s="191">
        <v>585.90279999999996</v>
      </c>
      <c r="M133" s="182"/>
      <c r="N133" s="182"/>
      <c r="O133" s="182"/>
      <c r="P133" s="182"/>
    </row>
    <row r="134" spans="1:16" s="91" customFormat="1" ht="15.75" customHeight="1">
      <c r="A134" s="311">
        <v>45601</v>
      </c>
      <c r="B134" s="318" t="s">
        <v>17</v>
      </c>
      <c r="C134" s="268" t="s">
        <v>38</v>
      </c>
      <c r="D134" s="215" t="s">
        <v>5</v>
      </c>
      <c r="E134" s="371">
        <v>2500</v>
      </c>
      <c r="F134" s="239">
        <f t="shared" si="2"/>
        <v>4.2669193593203518</v>
      </c>
      <c r="G134" s="51" t="s">
        <v>366</v>
      </c>
      <c r="H134" s="189"/>
      <c r="I134" s="44" t="s">
        <v>93</v>
      </c>
      <c r="J134" s="225" t="s">
        <v>21</v>
      </c>
      <c r="K134" s="227" t="s">
        <v>762</v>
      </c>
      <c r="L134" s="191">
        <v>585.90279999999996</v>
      </c>
      <c r="M134" s="182"/>
      <c r="N134" s="182"/>
      <c r="O134" s="182"/>
      <c r="P134" s="182"/>
    </row>
    <row r="135" spans="1:16" s="91" customFormat="1" ht="15.75" customHeight="1">
      <c r="A135" s="311">
        <v>45601</v>
      </c>
      <c r="B135" s="318" t="s">
        <v>17</v>
      </c>
      <c r="C135" s="268" t="s">
        <v>38</v>
      </c>
      <c r="D135" s="215" t="s">
        <v>5</v>
      </c>
      <c r="E135" s="371">
        <v>2500</v>
      </c>
      <c r="F135" s="239">
        <f t="shared" si="2"/>
        <v>4.2669193593203518</v>
      </c>
      <c r="G135" s="51" t="s">
        <v>367</v>
      </c>
      <c r="H135" s="189"/>
      <c r="I135" s="44" t="s">
        <v>220</v>
      </c>
      <c r="J135" s="225" t="s">
        <v>21</v>
      </c>
      <c r="K135" s="227" t="s">
        <v>762</v>
      </c>
      <c r="L135" s="191">
        <v>585.90279999999996</v>
      </c>
      <c r="M135" s="182"/>
      <c r="N135" s="182"/>
      <c r="O135" s="182"/>
      <c r="P135" s="182"/>
    </row>
    <row r="136" spans="1:16" s="91" customFormat="1" ht="15.75" customHeight="1">
      <c r="A136" s="311">
        <v>45601</v>
      </c>
      <c r="B136" s="318" t="s">
        <v>17</v>
      </c>
      <c r="C136" s="268" t="s">
        <v>38</v>
      </c>
      <c r="D136" s="215" t="s">
        <v>5</v>
      </c>
      <c r="E136" s="371">
        <v>2500</v>
      </c>
      <c r="F136" s="239">
        <f t="shared" si="2"/>
        <v>4.2669193593203518</v>
      </c>
      <c r="G136" s="51" t="s">
        <v>368</v>
      </c>
      <c r="H136" s="189"/>
      <c r="I136" s="44" t="s">
        <v>238</v>
      </c>
      <c r="J136" s="225" t="s">
        <v>21</v>
      </c>
      <c r="K136" s="227" t="s">
        <v>762</v>
      </c>
      <c r="L136" s="191">
        <v>585.90279999999996</v>
      </c>
      <c r="M136" s="182"/>
      <c r="N136" s="182"/>
      <c r="O136" s="182"/>
      <c r="P136" s="182"/>
    </row>
    <row r="137" spans="1:16" s="91" customFormat="1" ht="15.75" customHeight="1">
      <c r="A137" s="311">
        <v>45601</v>
      </c>
      <c r="B137" s="318" t="s">
        <v>17</v>
      </c>
      <c r="C137" s="268" t="s">
        <v>38</v>
      </c>
      <c r="D137" s="215" t="s">
        <v>9</v>
      </c>
      <c r="E137" s="371">
        <v>2500</v>
      </c>
      <c r="F137" s="239">
        <f t="shared" si="2"/>
        <v>4.2669193593203518</v>
      </c>
      <c r="G137" s="51" t="s">
        <v>369</v>
      </c>
      <c r="H137" s="241"/>
      <c r="I137" s="44" t="s">
        <v>209</v>
      </c>
      <c r="J137" s="225" t="s">
        <v>21</v>
      </c>
      <c r="K137" s="227" t="s">
        <v>762</v>
      </c>
      <c r="L137" s="191">
        <v>585.90279999999996</v>
      </c>
      <c r="M137" s="182"/>
      <c r="N137" s="182"/>
      <c r="O137" s="182"/>
      <c r="P137" s="182"/>
    </row>
    <row r="138" spans="1:16" s="91" customFormat="1" ht="15.75" customHeight="1">
      <c r="A138" s="311">
        <v>45601</v>
      </c>
      <c r="B138" s="318" t="s">
        <v>17</v>
      </c>
      <c r="C138" s="268" t="s">
        <v>38</v>
      </c>
      <c r="D138" s="215" t="s">
        <v>9</v>
      </c>
      <c r="E138" s="371">
        <v>2500</v>
      </c>
      <c r="F138" s="239">
        <f t="shared" si="2"/>
        <v>4.2669193593203518</v>
      </c>
      <c r="G138" s="51" t="s">
        <v>370</v>
      </c>
      <c r="H138" s="189"/>
      <c r="I138" s="44" t="s">
        <v>14</v>
      </c>
      <c r="J138" s="225" t="s">
        <v>21</v>
      </c>
      <c r="K138" s="227" t="s">
        <v>762</v>
      </c>
      <c r="L138" s="191">
        <v>585.90279999999996</v>
      </c>
      <c r="M138" s="182"/>
      <c r="N138" s="182"/>
      <c r="O138" s="182"/>
      <c r="P138" s="182"/>
    </row>
    <row r="139" spans="1:16" s="91" customFormat="1" ht="15.75" customHeight="1">
      <c r="A139" s="311">
        <v>45601</v>
      </c>
      <c r="B139" s="319" t="s">
        <v>44</v>
      </c>
      <c r="C139" s="268" t="s">
        <v>54</v>
      </c>
      <c r="D139" s="203" t="s">
        <v>8</v>
      </c>
      <c r="E139" s="371">
        <v>2700</v>
      </c>
      <c r="F139" s="239">
        <f t="shared" si="2"/>
        <v>4.6082729080659801</v>
      </c>
      <c r="G139" s="51" t="s">
        <v>219</v>
      </c>
      <c r="H139" s="197"/>
      <c r="I139" s="88" t="s">
        <v>16</v>
      </c>
      <c r="J139" s="225" t="s">
        <v>21</v>
      </c>
      <c r="K139" s="227" t="s">
        <v>762</v>
      </c>
      <c r="L139" s="191">
        <v>585.90279999999996</v>
      </c>
      <c r="M139" s="182"/>
      <c r="N139" s="182"/>
      <c r="O139" s="182"/>
      <c r="P139" s="182"/>
    </row>
    <row r="140" spans="1:16" s="91" customFormat="1" ht="15.75" customHeight="1">
      <c r="A140" s="187">
        <v>45601</v>
      </c>
      <c r="B140" s="320" t="s">
        <v>627</v>
      </c>
      <c r="C140" s="268" t="s">
        <v>54</v>
      </c>
      <c r="D140" s="42" t="s">
        <v>6</v>
      </c>
      <c r="E140" s="371">
        <v>1500</v>
      </c>
      <c r="F140" s="239">
        <f t="shared" si="2"/>
        <v>2.5601516155922108</v>
      </c>
      <c r="G140" s="39" t="s">
        <v>62</v>
      </c>
      <c r="H140" s="197"/>
      <c r="I140" s="36" t="s">
        <v>69</v>
      </c>
      <c r="J140" s="225" t="s">
        <v>21</v>
      </c>
      <c r="K140" s="227" t="s">
        <v>762</v>
      </c>
      <c r="L140" s="191">
        <v>585.90279999999996</v>
      </c>
      <c r="M140" s="182"/>
      <c r="N140" s="182"/>
      <c r="O140" s="182"/>
      <c r="P140" s="182"/>
    </row>
    <row r="141" spans="1:16" s="91" customFormat="1" ht="15.75" customHeight="1">
      <c r="A141" s="187">
        <v>45601</v>
      </c>
      <c r="B141" s="320" t="s">
        <v>44</v>
      </c>
      <c r="C141" s="268" t="s">
        <v>54</v>
      </c>
      <c r="D141" s="192" t="s">
        <v>6</v>
      </c>
      <c r="E141" s="371">
        <v>4600</v>
      </c>
      <c r="F141" s="239">
        <f t="shared" si="2"/>
        <v>7.8511316211494471</v>
      </c>
      <c r="G141" s="39" t="s">
        <v>59</v>
      </c>
      <c r="H141" s="197"/>
      <c r="I141" s="36" t="s">
        <v>69</v>
      </c>
      <c r="J141" s="225" t="s">
        <v>21</v>
      </c>
      <c r="K141" s="227" t="s">
        <v>762</v>
      </c>
      <c r="L141" s="191">
        <v>585.90279999999996</v>
      </c>
      <c r="M141" s="182"/>
      <c r="N141" s="182"/>
      <c r="O141" s="182"/>
      <c r="P141" s="182"/>
    </row>
    <row r="142" spans="1:16" s="91" customFormat="1" ht="15.75" customHeight="1">
      <c r="A142" s="187">
        <v>45601</v>
      </c>
      <c r="B142" s="322" t="s">
        <v>45</v>
      </c>
      <c r="C142" s="268" t="s">
        <v>67</v>
      </c>
      <c r="D142" s="192" t="s">
        <v>6</v>
      </c>
      <c r="E142" s="371">
        <v>5000</v>
      </c>
      <c r="F142" s="239">
        <f t="shared" si="2"/>
        <v>8.5338387186407036</v>
      </c>
      <c r="G142" s="39" t="s">
        <v>59</v>
      </c>
      <c r="H142" s="197"/>
      <c r="I142" s="36" t="s">
        <v>69</v>
      </c>
      <c r="J142" s="225" t="s">
        <v>21</v>
      </c>
      <c r="K142" s="227" t="s">
        <v>762</v>
      </c>
      <c r="L142" s="191">
        <v>585.90279999999996</v>
      </c>
      <c r="M142" s="182"/>
      <c r="N142" s="182"/>
      <c r="O142" s="182"/>
      <c r="P142" s="182"/>
    </row>
    <row r="143" spans="1:16" s="91" customFormat="1" ht="15.75" customHeight="1">
      <c r="A143" s="187">
        <v>45601</v>
      </c>
      <c r="B143" s="322" t="s">
        <v>246</v>
      </c>
      <c r="C143" s="268" t="s">
        <v>54</v>
      </c>
      <c r="D143" s="192" t="s">
        <v>6</v>
      </c>
      <c r="E143" s="371">
        <v>1500</v>
      </c>
      <c r="F143" s="239">
        <f t="shared" si="2"/>
        <v>2.5601516155922108</v>
      </c>
      <c r="G143" s="39" t="s">
        <v>63</v>
      </c>
      <c r="H143" s="197"/>
      <c r="I143" s="36" t="s">
        <v>69</v>
      </c>
      <c r="J143" s="225" t="s">
        <v>21</v>
      </c>
      <c r="K143" s="227" t="s">
        <v>762</v>
      </c>
      <c r="L143" s="191">
        <v>585.90279999999996</v>
      </c>
      <c r="M143" s="182"/>
      <c r="N143" s="182"/>
      <c r="O143" s="182"/>
      <c r="P143" s="182"/>
    </row>
    <row r="144" spans="1:16" s="91" customFormat="1" ht="15.75" customHeight="1">
      <c r="A144" s="187">
        <v>45601</v>
      </c>
      <c r="B144" s="322" t="s">
        <v>257</v>
      </c>
      <c r="C144" s="268" t="s">
        <v>54</v>
      </c>
      <c r="D144" s="192" t="s">
        <v>6</v>
      </c>
      <c r="E144" s="371">
        <v>2500</v>
      </c>
      <c r="F144" s="239">
        <f t="shared" si="2"/>
        <v>4.2669193593203518</v>
      </c>
      <c r="G144" s="39" t="s">
        <v>77</v>
      </c>
      <c r="H144" s="197"/>
      <c r="I144" s="36" t="s">
        <v>69</v>
      </c>
      <c r="J144" s="225" t="s">
        <v>21</v>
      </c>
      <c r="K144" s="227" t="s">
        <v>762</v>
      </c>
      <c r="L144" s="191">
        <v>585.90279999999996</v>
      </c>
      <c r="M144" s="182"/>
      <c r="N144" s="182"/>
      <c r="O144" s="182"/>
      <c r="P144" s="182"/>
    </row>
    <row r="145" spans="1:16" s="91" customFormat="1" ht="15.75" customHeight="1">
      <c r="A145" s="311">
        <v>45601</v>
      </c>
      <c r="B145" s="319" t="s">
        <v>44</v>
      </c>
      <c r="C145" s="268" t="s">
        <v>54</v>
      </c>
      <c r="D145" s="203" t="s">
        <v>6</v>
      </c>
      <c r="E145" s="371">
        <v>2000</v>
      </c>
      <c r="F145" s="239">
        <f t="shared" si="2"/>
        <v>3.4135354874562815</v>
      </c>
      <c r="G145" s="202" t="s">
        <v>112</v>
      </c>
      <c r="H145" s="197"/>
      <c r="I145" s="208" t="s">
        <v>11</v>
      </c>
      <c r="J145" s="225" t="s">
        <v>21</v>
      </c>
      <c r="K145" s="227" t="s">
        <v>762</v>
      </c>
      <c r="L145" s="191">
        <v>585.90279999999996</v>
      </c>
      <c r="M145" s="182"/>
      <c r="N145" s="182"/>
      <c r="O145" s="182"/>
      <c r="P145" s="182"/>
    </row>
    <row r="146" spans="1:16" s="91" customFormat="1" ht="15.75" customHeight="1">
      <c r="A146" s="311">
        <v>45601</v>
      </c>
      <c r="B146" s="319" t="s">
        <v>44</v>
      </c>
      <c r="C146" s="268" t="s">
        <v>54</v>
      </c>
      <c r="D146" s="203" t="s">
        <v>9</v>
      </c>
      <c r="E146" s="371">
        <v>3000</v>
      </c>
      <c r="F146" s="239">
        <f t="shared" si="2"/>
        <v>5.1203032311844217</v>
      </c>
      <c r="G146" s="51" t="s">
        <v>56</v>
      </c>
      <c r="H146" s="189"/>
      <c r="I146" s="44" t="s">
        <v>14</v>
      </c>
      <c r="J146" s="225" t="s">
        <v>21</v>
      </c>
      <c r="K146" s="227" t="s">
        <v>762</v>
      </c>
      <c r="L146" s="191">
        <v>585.90279999999996</v>
      </c>
      <c r="M146" s="182"/>
      <c r="N146" s="182"/>
      <c r="O146" s="182"/>
      <c r="P146" s="182"/>
    </row>
    <row r="147" spans="1:16" s="91" customFormat="1" ht="15.75" customHeight="1">
      <c r="A147" s="311">
        <v>45601</v>
      </c>
      <c r="B147" s="319" t="s">
        <v>646</v>
      </c>
      <c r="C147" s="268" t="s">
        <v>210</v>
      </c>
      <c r="D147" s="203" t="s">
        <v>9</v>
      </c>
      <c r="E147" s="371">
        <v>45000</v>
      </c>
      <c r="F147" s="239">
        <f t="shared" si="2"/>
        <v>76.804548467766338</v>
      </c>
      <c r="G147" s="51" t="s">
        <v>118</v>
      </c>
      <c r="H147" s="189"/>
      <c r="I147" s="44" t="s">
        <v>14</v>
      </c>
      <c r="J147" s="225" t="s">
        <v>21</v>
      </c>
      <c r="K147" s="227" t="s">
        <v>762</v>
      </c>
      <c r="L147" s="191">
        <v>585.90279999999996</v>
      </c>
      <c r="M147" s="182"/>
      <c r="N147" s="182"/>
      <c r="O147" s="182"/>
      <c r="P147" s="182"/>
    </row>
    <row r="148" spans="1:16" s="91" customFormat="1" ht="15.75" customHeight="1">
      <c r="A148" s="311">
        <v>45601</v>
      </c>
      <c r="B148" s="209" t="s">
        <v>44</v>
      </c>
      <c r="C148" s="268" t="s">
        <v>54</v>
      </c>
      <c r="D148" s="280" t="s">
        <v>9</v>
      </c>
      <c r="E148" s="371">
        <v>3000</v>
      </c>
      <c r="F148" s="239">
        <f t="shared" si="2"/>
        <v>5.1203032311844217</v>
      </c>
      <c r="G148" s="37" t="s">
        <v>229</v>
      </c>
      <c r="H148" s="246"/>
      <c r="I148" s="36" t="s">
        <v>225</v>
      </c>
      <c r="J148" s="225" t="s">
        <v>21</v>
      </c>
      <c r="K148" s="227" t="s">
        <v>762</v>
      </c>
      <c r="L148" s="191">
        <v>585.90279999999996</v>
      </c>
      <c r="M148" s="182"/>
      <c r="N148" s="182"/>
      <c r="O148" s="182"/>
      <c r="P148" s="182"/>
    </row>
    <row r="149" spans="1:16" s="91" customFormat="1" ht="15.75" customHeight="1">
      <c r="A149" s="311">
        <v>45601</v>
      </c>
      <c r="B149" s="209" t="s">
        <v>226</v>
      </c>
      <c r="C149" s="268" t="s">
        <v>230</v>
      </c>
      <c r="D149" s="280" t="s">
        <v>9</v>
      </c>
      <c r="E149" s="371">
        <v>3500</v>
      </c>
      <c r="F149" s="239">
        <f t="shared" si="2"/>
        <v>5.9736871030484924</v>
      </c>
      <c r="G149" s="37" t="s">
        <v>229</v>
      </c>
      <c r="H149" s="246"/>
      <c r="I149" s="36" t="s">
        <v>225</v>
      </c>
      <c r="J149" s="225" t="s">
        <v>21</v>
      </c>
      <c r="K149" s="227" t="s">
        <v>762</v>
      </c>
      <c r="L149" s="191">
        <v>585.90279999999996</v>
      </c>
      <c r="M149" s="182"/>
      <c r="N149" s="182"/>
      <c r="O149" s="182"/>
      <c r="P149" s="182"/>
    </row>
    <row r="150" spans="1:16" s="91" customFormat="1" ht="15.75" customHeight="1">
      <c r="A150" s="311">
        <v>45601</v>
      </c>
      <c r="B150" s="319" t="s">
        <v>44</v>
      </c>
      <c r="C150" s="268" t="s">
        <v>54</v>
      </c>
      <c r="D150" s="203" t="s">
        <v>6</v>
      </c>
      <c r="E150" s="371">
        <v>6000</v>
      </c>
      <c r="F150" s="239">
        <f t="shared" si="2"/>
        <v>10.240606462368843</v>
      </c>
      <c r="G150" s="202" t="s">
        <v>84</v>
      </c>
      <c r="H150" s="357"/>
      <c r="I150" s="208" t="s">
        <v>55</v>
      </c>
      <c r="J150" s="225" t="s">
        <v>21</v>
      </c>
      <c r="K150" s="227" t="s">
        <v>762</v>
      </c>
      <c r="L150" s="191">
        <v>585.90279999999996</v>
      </c>
      <c r="M150" s="182"/>
      <c r="N150" s="182"/>
      <c r="O150" s="182"/>
      <c r="P150" s="182"/>
    </row>
    <row r="151" spans="1:16" s="91" customFormat="1" ht="15.75" customHeight="1">
      <c r="A151" s="311">
        <v>45601</v>
      </c>
      <c r="B151" s="319" t="s">
        <v>44</v>
      </c>
      <c r="C151" s="268" t="s">
        <v>54</v>
      </c>
      <c r="D151" s="203" t="s">
        <v>5</v>
      </c>
      <c r="E151" s="371">
        <v>3500</v>
      </c>
      <c r="F151" s="239">
        <f t="shared" si="2"/>
        <v>5.9736871030484924</v>
      </c>
      <c r="G151" s="291" t="s">
        <v>669</v>
      </c>
      <c r="H151" s="189"/>
      <c r="I151" s="34" t="s">
        <v>24</v>
      </c>
      <c r="J151" s="225" t="s">
        <v>21</v>
      </c>
      <c r="K151" s="227" t="s">
        <v>762</v>
      </c>
      <c r="L151" s="191">
        <v>585.90279999999996</v>
      </c>
      <c r="M151" s="182"/>
      <c r="N151" s="182"/>
      <c r="O151" s="182"/>
      <c r="P151" s="182"/>
    </row>
    <row r="152" spans="1:16" s="91" customFormat="1" ht="15.75" customHeight="1">
      <c r="A152" s="311">
        <v>45601</v>
      </c>
      <c r="B152" s="319" t="s">
        <v>45</v>
      </c>
      <c r="C152" s="268" t="s">
        <v>67</v>
      </c>
      <c r="D152" s="203" t="s">
        <v>5</v>
      </c>
      <c r="E152" s="371">
        <v>5000</v>
      </c>
      <c r="F152" s="239">
        <f t="shared" si="2"/>
        <v>8.5338387186407036</v>
      </c>
      <c r="G152" s="291" t="s">
        <v>669</v>
      </c>
      <c r="H152" s="197"/>
      <c r="I152" s="34" t="s">
        <v>24</v>
      </c>
      <c r="J152" s="225" t="s">
        <v>21</v>
      </c>
      <c r="K152" s="227" t="s">
        <v>762</v>
      </c>
      <c r="L152" s="191">
        <v>585.90279999999996</v>
      </c>
      <c r="M152" s="182"/>
      <c r="N152" s="182"/>
      <c r="O152" s="182"/>
      <c r="P152" s="182"/>
    </row>
    <row r="153" spans="1:16" s="91" customFormat="1" ht="15.75" customHeight="1">
      <c r="A153" s="311">
        <v>45601</v>
      </c>
      <c r="B153" s="319" t="s">
        <v>46</v>
      </c>
      <c r="C153" s="268" t="s">
        <v>67</v>
      </c>
      <c r="D153" s="203" t="s">
        <v>5</v>
      </c>
      <c r="E153" s="371">
        <v>10000</v>
      </c>
      <c r="F153" s="239">
        <f t="shared" si="2"/>
        <v>17.067677437281407</v>
      </c>
      <c r="G153" s="291" t="s">
        <v>670</v>
      </c>
      <c r="H153" s="197"/>
      <c r="I153" s="34" t="s">
        <v>24</v>
      </c>
      <c r="J153" s="225" t="s">
        <v>21</v>
      </c>
      <c r="K153" s="227" t="s">
        <v>762</v>
      </c>
      <c r="L153" s="191">
        <v>585.90279999999996</v>
      </c>
      <c r="M153" s="182"/>
      <c r="N153" s="182"/>
      <c r="O153" s="182"/>
      <c r="P153" s="182"/>
    </row>
    <row r="154" spans="1:16" s="91" customFormat="1" ht="15.75" customHeight="1">
      <c r="A154" s="311">
        <v>45601</v>
      </c>
      <c r="B154" s="319" t="s">
        <v>767</v>
      </c>
      <c r="C154" s="268" t="s">
        <v>214</v>
      </c>
      <c r="D154" s="203" t="s">
        <v>5</v>
      </c>
      <c r="E154" s="371">
        <v>2500</v>
      </c>
      <c r="F154" s="239">
        <f t="shared" si="2"/>
        <v>4.2669193593203518</v>
      </c>
      <c r="G154" s="291" t="s">
        <v>669</v>
      </c>
      <c r="H154" s="197"/>
      <c r="I154" s="34" t="s">
        <v>24</v>
      </c>
      <c r="J154" s="225" t="s">
        <v>21</v>
      </c>
      <c r="K154" s="227" t="s">
        <v>762</v>
      </c>
      <c r="L154" s="191">
        <v>585.90279999999996</v>
      </c>
      <c r="M154" s="182"/>
      <c r="N154" s="182"/>
      <c r="O154" s="182"/>
      <c r="P154" s="182"/>
    </row>
    <row r="155" spans="1:16" s="91" customFormat="1" ht="15.75" customHeight="1">
      <c r="A155" s="311">
        <v>45601</v>
      </c>
      <c r="B155" s="319" t="s">
        <v>44</v>
      </c>
      <c r="C155" s="268" t="s">
        <v>54</v>
      </c>
      <c r="D155" s="203" t="s">
        <v>5</v>
      </c>
      <c r="E155" s="371">
        <v>2000</v>
      </c>
      <c r="F155" s="239">
        <f t="shared" si="2"/>
        <v>3.4135354874562815</v>
      </c>
      <c r="G155" s="202" t="s">
        <v>687</v>
      </c>
      <c r="H155" s="271">
        <v>1</v>
      </c>
      <c r="I155" s="36" t="s">
        <v>93</v>
      </c>
      <c r="J155" s="225" t="s">
        <v>21</v>
      </c>
      <c r="K155" s="227" t="s">
        <v>762</v>
      </c>
      <c r="L155" s="191">
        <v>585.90279999999996</v>
      </c>
      <c r="M155" s="182"/>
      <c r="N155" s="182"/>
      <c r="O155" s="182"/>
      <c r="P155" s="182"/>
    </row>
    <row r="156" spans="1:16" s="91" customFormat="1" ht="15.75" customHeight="1">
      <c r="A156" s="311">
        <v>45601</v>
      </c>
      <c r="B156" s="319" t="s">
        <v>767</v>
      </c>
      <c r="C156" s="268" t="s">
        <v>214</v>
      </c>
      <c r="D156" s="203" t="s">
        <v>5</v>
      </c>
      <c r="E156" s="371">
        <v>6000</v>
      </c>
      <c r="F156" s="239">
        <f t="shared" si="2"/>
        <v>10.240606462368843</v>
      </c>
      <c r="G156" s="202" t="s">
        <v>687</v>
      </c>
      <c r="H156" s="271">
        <v>1</v>
      </c>
      <c r="I156" s="36" t="s">
        <v>93</v>
      </c>
      <c r="J156" s="225" t="s">
        <v>21</v>
      </c>
      <c r="K156" s="227" t="s">
        <v>762</v>
      </c>
      <c r="L156" s="191">
        <v>585.90279999999996</v>
      </c>
      <c r="M156" s="182"/>
      <c r="N156" s="182"/>
      <c r="O156" s="182"/>
      <c r="P156" s="182"/>
    </row>
    <row r="157" spans="1:16" s="91" customFormat="1" ht="15.75" customHeight="1">
      <c r="A157" s="311">
        <v>45601</v>
      </c>
      <c r="B157" s="319" t="s">
        <v>45</v>
      </c>
      <c r="C157" s="268" t="s">
        <v>67</v>
      </c>
      <c r="D157" s="203" t="s">
        <v>5</v>
      </c>
      <c r="E157" s="371">
        <v>5000</v>
      </c>
      <c r="F157" s="239">
        <f t="shared" si="2"/>
        <v>8.5338387186407036</v>
      </c>
      <c r="G157" s="202" t="s">
        <v>687</v>
      </c>
      <c r="H157" s="271">
        <v>1</v>
      </c>
      <c r="I157" s="36" t="s">
        <v>93</v>
      </c>
      <c r="J157" s="225" t="s">
        <v>21</v>
      </c>
      <c r="K157" s="227" t="s">
        <v>762</v>
      </c>
      <c r="L157" s="191">
        <v>585.90279999999996</v>
      </c>
      <c r="M157" s="182"/>
      <c r="N157" s="182"/>
      <c r="O157" s="182"/>
      <c r="P157" s="182"/>
    </row>
    <row r="158" spans="1:16" s="91" customFormat="1" ht="15.75" customHeight="1">
      <c r="A158" s="311">
        <v>45601</v>
      </c>
      <c r="B158" s="319" t="s">
        <v>46</v>
      </c>
      <c r="C158" s="268" t="s">
        <v>67</v>
      </c>
      <c r="D158" s="203" t="s">
        <v>5</v>
      </c>
      <c r="E158" s="371">
        <v>10000</v>
      </c>
      <c r="F158" s="239">
        <f t="shared" si="2"/>
        <v>17.067677437281407</v>
      </c>
      <c r="G158" s="202" t="s">
        <v>688</v>
      </c>
      <c r="H158" s="271">
        <v>1</v>
      </c>
      <c r="I158" s="36" t="s">
        <v>93</v>
      </c>
      <c r="J158" s="225" t="s">
        <v>21</v>
      </c>
      <c r="K158" s="227" t="s">
        <v>762</v>
      </c>
      <c r="L158" s="191">
        <v>585.90279999999996</v>
      </c>
      <c r="M158" s="182"/>
      <c r="N158" s="182"/>
      <c r="O158" s="182"/>
      <c r="P158" s="182"/>
    </row>
    <row r="159" spans="1:16" s="91" customFormat="1" ht="15.75" customHeight="1">
      <c r="A159" s="311">
        <v>45601</v>
      </c>
      <c r="B159" s="319" t="s">
        <v>44</v>
      </c>
      <c r="C159" s="268" t="s">
        <v>54</v>
      </c>
      <c r="D159" s="273" t="s">
        <v>6</v>
      </c>
      <c r="E159" s="371">
        <v>4800</v>
      </c>
      <c r="F159" s="239">
        <f t="shared" si="2"/>
        <v>8.1924851698950754</v>
      </c>
      <c r="G159" s="272" t="s">
        <v>231</v>
      </c>
      <c r="H159" s="359"/>
      <c r="I159" s="36" t="s">
        <v>211</v>
      </c>
      <c r="J159" s="225" t="s">
        <v>21</v>
      </c>
      <c r="K159" s="227" t="s">
        <v>762</v>
      </c>
      <c r="L159" s="191">
        <v>585.90279999999996</v>
      </c>
      <c r="M159" s="182"/>
      <c r="N159" s="182"/>
      <c r="O159" s="182"/>
      <c r="P159" s="182"/>
    </row>
    <row r="160" spans="1:16" s="91" customFormat="1" ht="15.75" customHeight="1">
      <c r="A160" s="311">
        <v>45601</v>
      </c>
      <c r="B160" s="319" t="s">
        <v>68</v>
      </c>
      <c r="C160" s="268" t="s">
        <v>711</v>
      </c>
      <c r="D160" s="203" t="s">
        <v>5</v>
      </c>
      <c r="E160" s="371">
        <v>1500</v>
      </c>
      <c r="F160" s="239">
        <f t="shared" si="2"/>
        <v>2.5601516155922108</v>
      </c>
      <c r="G160" s="202" t="s">
        <v>712</v>
      </c>
      <c r="H160" s="271">
        <v>3</v>
      </c>
      <c r="I160" s="36" t="s">
        <v>220</v>
      </c>
      <c r="J160" s="225" t="s">
        <v>21</v>
      </c>
      <c r="K160" s="227" t="s">
        <v>762</v>
      </c>
      <c r="L160" s="191">
        <v>585.90279999999996</v>
      </c>
      <c r="M160" s="182"/>
      <c r="N160" s="182"/>
      <c r="O160" s="182"/>
      <c r="P160" s="182"/>
    </row>
    <row r="161" spans="1:16" s="91" customFormat="1" ht="15.75" customHeight="1">
      <c r="A161" s="311">
        <v>45601</v>
      </c>
      <c r="B161" s="319" t="s">
        <v>45</v>
      </c>
      <c r="C161" s="268" t="s">
        <v>67</v>
      </c>
      <c r="D161" s="203" t="s">
        <v>5</v>
      </c>
      <c r="E161" s="371">
        <v>3000</v>
      </c>
      <c r="F161" s="239">
        <f t="shared" si="2"/>
        <v>5.1203032311844217</v>
      </c>
      <c r="G161" s="202" t="s">
        <v>712</v>
      </c>
      <c r="H161" s="271">
        <v>3</v>
      </c>
      <c r="I161" s="36" t="s">
        <v>220</v>
      </c>
      <c r="J161" s="225" t="s">
        <v>21</v>
      </c>
      <c r="K161" s="227" t="s">
        <v>762</v>
      </c>
      <c r="L161" s="191">
        <v>585.90279999999996</v>
      </c>
      <c r="M161" s="182"/>
      <c r="N161" s="182"/>
      <c r="O161" s="182"/>
      <c r="P161" s="182"/>
    </row>
    <row r="162" spans="1:16" s="91" customFormat="1" ht="15.75" customHeight="1">
      <c r="A162" s="311">
        <v>45601</v>
      </c>
      <c r="B162" s="319" t="s">
        <v>46</v>
      </c>
      <c r="C162" s="268" t="s">
        <v>67</v>
      </c>
      <c r="D162" s="203" t="s">
        <v>5</v>
      </c>
      <c r="E162" s="371">
        <v>10000</v>
      </c>
      <c r="F162" s="239">
        <f t="shared" si="2"/>
        <v>17.067677437281407</v>
      </c>
      <c r="G162" s="202" t="s">
        <v>715</v>
      </c>
      <c r="H162" s="271"/>
      <c r="I162" s="36" t="s">
        <v>220</v>
      </c>
      <c r="J162" s="225" t="s">
        <v>21</v>
      </c>
      <c r="K162" s="227" t="s">
        <v>762</v>
      </c>
      <c r="L162" s="191">
        <v>585.90279999999996</v>
      </c>
      <c r="M162" s="182"/>
      <c r="N162" s="182"/>
      <c r="O162" s="182"/>
      <c r="P162" s="182"/>
    </row>
    <row r="163" spans="1:16" s="91" customFormat="1" ht="15.75" customHeight="1">
      <c r="A163" s="311">
        <v>45601</v>
      </c>
      <c r="B163" s="319" t="s">
        <v>44</v>
      </c>
      <c r="C163" s="268" t="s">
        <v>54</v>
      </c>
      <c r="D163" s="203" t="s">
        <v>5</v>
      </c>
      <c r="E163" s="371">
        <v>1500</v>
      </c>
      <c r="F163" s="239">
        <f t="shared" si="2"/>
        <v>2.5601516155922108</v>
      </c>
      <c r="G163" s="202" t="s">
        <v>729</v>
      </c>
      <c r="H163" s="271">
        <v>3</v>
      </c>
      <c r="I163" s="36" t="s">
        <v>238</v>
      </c>
      <c r="J163" s="225" t="s">
        <v>21</v>
      </c>
      <c r="K163" s="227" t="s">
        <v>762</v>
      </c>
      <c r="L163" s="191">
        <v>585.90279999999996</v>
      </c>
      <c r="M163" s="182"/>
      <c r="N163" s="182"/>
      <c r="O163" s="182"/>
      <c r="P163" s="182"/>
    </row>
    <row r="164" spans="1:16" s="91" customFormat="1" ht="15.75" customHeight="1">
      <c r="A164" s="311">
        <v>45601</v>
      </c>
      <c r="B164" s="319" t="s">
        <v>45</v>
      </c>
      <c r="C164" s="268" t="s">
        <v>67</v>
      </c>
      <c r="D164" s="203" t="s">
        <v>5</v>
      </c>
      <c r="E164" s="371">
        <v>3000</v>
      </c>
      <c r="F164" s="239">
        <f t="shared" si="2"/>
        <v>5.1203032311844217</v>
      </c>
      <c r="G164" s="202" t="s">
        <v>729</v>
      </c>
      <c r="H164" s="271">
        <v>3</v>
      </c>
      <c r="I164" s="36" t="s">
        <v>238</v>
      </c>
      <c r="J164" s="225" t="s">
        <v>21</v>
      </c>
      <c r="K164" s="227" t="s">
        <v>762</v>
      </c>
      <c r="L164" s="191">
        <v>585.90279999999996</v>
      </c>
      <c r="M164" s="182"/>
      <c r="N164" s="182"/>
      <c r="O164" s="182"/>
      <c r="P164" s="182"/>
    </row>
    <row r="165" spans="1:16" s="91" customFormat="1" ht="15.75" customHeight="1">
      <c r="A165" s="311">
        <v>45601</v>
      </c>
      <c r="B165" s="319" t="s">
        <v>46</v>
      </c>
      <c r="C165" s="268" t="s">
        <v>67</v>
      </c>
      <c r="D165" s="203" t="s">
        <v>5</v>
      </c>
      <c r="E165" s="371">
        <v>8000</v>
      </c>
      <c r="F165" s="239">
        <f t="shared" si="2"/>
        <v>13.654141949825126</v>
      </c>
      <c r="G165" s="202" t="s">
        <v>730</v>
      </c>
      <c r="H165" s="271">
        <v>3</v>
      </c>
      <c r="I165" s="36" t="s">
        <v>238</v>
      </c>
      <c r="J165" s="225" t="s">
        <v>21</v>
      </c>
      <c r="K165" s="227" t="s">
        <v>762</v>
      </c>
      <c r="L165" s="191">
        <v>585.90279999999996</v>
      </c>
      <c r="M165" s="182"/>
      <c r="N165" s="182"/>
      <c r="O165" s="182"/>
      <c r="P165" s="182"/>
    </row>
    <row r="166" spans="1:16" s="91" customFormat="1" ht="15.75" customHeight="1">
      <c r="A166" s="311">
        <v>45601</v>
      </c>
      <c r="B166" s="319" t="s">
        <v>767</v>
      </c>
      <c r="C166" s="268" t="s">
        <v>214</v>
      </c>
      <c r="D166" s="203" t="s">
        <v>5</v>
      </c>
      <c r="E166" s="371">
        <v>1000</v>
      </c>
      <c r="F166" s="239">
        <f t="shared" si="2"/>
        <v>1.7067677437281408</v>
      </c>
      <c r="G166" s="202" t="s">
        <v>729</v>
      </c>
      <c r="H166" s="271">
        <v>3</v>
      </c>
      <c r="I166" s="36" t="s">
        <v>238</v>
      </c>
      <c r="J166" s="225" t="s">
        <v>21</v>
      </c>
      <c r="K166" s="227" t="s">
        <v>762</v>
      </c>
      <c r="L166" s="191">
        <v>585.90279999999996</v>
      </c>
      <c r="M166" s="182"/>
      <c r="N166" s="182"/>
      <c r="O166" s="182"/>
      <c r="P166" s="182"/>
    </row>
    <row r="167" spans="1:16" s="91" customFormat="1" ht="15.75" customHeight="1">
      <c r="A167" s="311">
        <v>45601</v>
      </c>
      <c r="B167" s="319" t="s">
        <v>44</v>
      </c>
      <c r="C167" s="268" t="s">
        <v>54</v>
      </c>
      <c r="D167" s="42" t="s">
        <v>7</v>
      </c>
      <c r="E167" s="371">
        <v>3000</v>
      </c>
      <c r="F167" s="239">
        <f t="shared" si="2"/>
        <v>5.1203032311844217</v>
      </c>
      <c r="G167" s="51" t="s">
        <v>249</v>
      </c>
      <c r="H167" s="189"/>
      <c r="I167" s="88" t="s">
        <v>13</v>
      </c>
      <c r="J167" s="225" t="s">
        <v>21</v>
      </c>
      <c r="K167" s="227" t="s">
        <v>762</v>
      </c>
      <c r="L167" s="191">
        <v>585.90279999999996</v>
      </c>
      <c r="M167" s="182"/>
      <c r="N167" s="182"/>
      <c r="O167" s="182"/>
      <c r="P167" s="182"/>
    </row>
    <row r="168" spans="1:16" s="91" customFormat="1" ht="15.75" customHeight="1">
      <c r="A168" s="311">
        <v>45602</v>
      </c>
      <c r="B168" s="318" t="s">
        <v>17</v>
      </c>
      <c r="C168" s="268" t="s">
        <v>38</v>
      </c>
      <c r="D168" s="215" t="s">
        <v>8</v>
      </c>
      <c r="E168" s="371">
        <v>5000</v>
      </c>
      <c r="F168" s="239">
        <f t="shared" si="2"/>
        <v>8.5338387186407036</v>
      </c>
      <c r="G168" s="51" t="s">
        <v>371</v>
      </c>
      <c r="H168" s="189"/>
      <c r="I168" s="44" t="s">
        <v>16</v>
      </c>
      <c r="J168" s="225" t="s">
        <v>21</v>
      </c>
      <c r="K168" s="227" t="s">
        <v>762</v>
      </c>
      <c r="L168" s="191">
        <v>585.90279999999996</v>
      </c>
      <c r="M168" s="182"/>
      <c r="N168" s="182"/>
      <c r="O168" s="182"/>
      <c r="P168" s="182"/>
    </row>
    <row r="169" spans="1:16" s="91" customFormat="1" ht="15.75" customHeight="1">
      <c r="A169" s="311">
        <v>45602</v>
      </c>
      <c r="B169" s="318" t="s">
        <v>17</v>
      </c>
      <c r="C169" s="268" t="s">
        <v>38</v>
      </c>
      <c r="D169" s="215" t="s">
        <v>6</v>
      </c>
      <c r="E169" s="371">
        <v>5000</v>
      </c>
      <c r="F169" s="239">
        <f t="shared" si="2"/>
        <v>8.5338387186407036</v>
      </c>
      <c r="G169" s="51" t="s">
        <v>372</v>
      </c>
      <c r="H169" s="358"/>
      <c r="I169" s="36" t="s">
        <v>69</v>
      </c>
      <c r="J169" s="225" t="s">
        <v>21</v>
      </c>
      <c r="K169" s="227" t="s">
        <v>762</v>
      </c>
      <c r="L169" s="191">
        <v>585.90279999999996</v>
      </c>
      <c r="M169" s="182"/>
      <c r="N169" s="182"/>
      <c r="O169" s="182"/>
      <c r="P169" s="182"/>
    </row>
    <row r="170" spans="1:16" s="91" customFormat="1" ht="15.75" customHeight="1">
      <c r="A170" s="311">
        <v>45602</v>
      </c>
      <c r="B170" s="318" t="s">
        <v>17</v>
      </c>
      <c r="C170" s="268" t="s">
        <v>38</v>
      </c>
      <c r="D170" s="215" t="s">
        <v>5</v>
      </c>
      <c r="E170" s="371">
        <v>5000</v>
      </c>
      <c r="F170" s="239">
        <f t="shared" si="2"/>
        <v>8.5338387186407036</v>
      </c>
      <c r="G170" s="51" t="s">
        <v>373</v>
      </c>
      <c r="H170" s="361"/>
      <c r="I170" s="176" t="s">
        <v>43</v>
      </c>
      <c r="J170" s="225" t="s">
        <v>21</v>
      </c>
      <c r="K170" s="227" t="s">
        <v>762</v>
      </c>
      <c r="L170" s="191">
        <v>585.90279999999996</v>
      </c>
      <c r="M170" s="182"/>
      <c r="N170" s="182"/>
      <c r="O170" s="182"/>
      <c r="P170" s="182"/>
    </row>
    <row r="171" spans="1:16" s="91" customFormat="1" ht="15.75" customHeight="1">
      <c r="A171" s="311">
        <v>45602</v>
      </c>
      <c r="B171" s="318" t="s">
        <v>17</v>
      </c>
      <c r="C171" s="268" t="s">
        <v>38</v>
      </c>
      <c r="D171" s="215" t="s">
        <v>5</v>
      </c>
      <c r="E171" s="371">
        <v>5000</v>
      </c>
      <c r="F171" s="239">
        <f t="shared" si="2"/>
        <v>8.5338387186407036</v>
      </c>
      <c r="G171" s="51" t="s">
        <v>374</v>
      </c>
      <c r="H171" s="361"/>
      <c r="I171" s="44" t="s">
        <v>24</v>
      </c>
      <c r="J171" s="225" t="s">
        <v>21</v>
      </c>
      <c r="K171" s="227" t="s">
        <v>762</v>
      </c>
      <c r="L171" s="191">
        <v>585.90279999999996</v>
      </c>
      <c r="M171" s="182"/>
      <c r="N171" s="182"/>
      <c r="O171" s="182"/>
      <c r="P171" s="182"/>
    </row>
    <row r="172" spans="1:16" s="91" customFormat="1" ht="15.75" customHeight="1">
      <c r="A172" s="311">
        <v>45602</v>
      </c>
      <c r="B172" s="318" t="s">
        <v>17</v>
      </c>
      <c r="C172" s="268" t="s">
        <v>38</v>
      </c>
      <c r="D172" s="215" t="s">
        <v>7</v>
      </c>
      <c r="E172" s="371">
        <v>2500</v>
      </c>
      <c r="F172" s="239">
        <f t="shared" si="2"/>
        <v>4.2669193593203518</v>
      </c>
      <c r="G172" s="51" t="s">
        <v>375</v>
      </c>
      <c r="H172" s="361"/>
      <c r="I172" s="44" t="s">
        <v>13</v>
      </c>
      <c r="J172" s="225" t="s">
        <v>21</v>
      </c>
      <c r="K172" s="227" t="s">
        <v>762</v>
      </c>
      <c r="L172" s="191">
        <v>585.90279999999996</v>
      </c>
      <c r="M172" s="182"/>
      <c r="N172" s="182"/>
      <c r="O172" s="182"/>
      <c r="P172" s="182"/>
    </row>
    <row r="173" spans="1:16" s="91" customFormat="1" ht="15.75" customHeight="1">
      <c r="A173" s="311">
        <v>45602</v>
      </c>
      <c r="B173" s="318" t="s">
        <v>17</v>
      </c>
      <c r="C173" s="268" t="s">
        <v>38</v>
      </c>
      <c r="D173" s="215" t="s">
        <v>6</v>
      </c>
      <c r="E173" s="371">
        <v>2500</v>
      </c>
      <c r="F173" s="239">
        <f t="shared" si="2"/>
        <v>4.2669193593203518</v>
      </c>
      <c r="G173" s="51" t="s">
        <v>376</v>
      </c>
      <c r="H173" s="361"/>
      <c r="I173" s="44" t="s">
        <v>11</v>
      </c>
      <c r="J173" s="225" t="s">
        <v>21</v>
      </c>
      <c r="K173" s="227" t="s">
        <v>762</v>
      </c>
      <c r="L173" s="191">
        <v>585.90279999999996</v>
      </c>
      <c r="M173" s="182"/>
      <c r="N173" s="182"/>
      <c r="O173" s="182"/>
      <c r="P173" s="182"/>
    </row>
    <row r="174" spans="1:16" s="91" customFormat="1" ht="15.75" customHeight="1">
      <c r="A174" s="311">
        <v>45602</v>
      </c>
      <c r="B174" s="318" t="s">
        <v>17</v>
      </c>
      <c r="C174" s="268" t="s">
        <v>38</v>
      </c>
      <c r="D174" s="215" t="s">
        <v>6</v>
      </c>
      <c r="E174" s="371">
        <v>2500</v>
      </c>
      <c r="F174" s="239">
        <f t="shared" si="2"/>
        <v>4.2669193593203518</v>
      </c>
      <c r="G174" s="51" t="s">
        <v>377</v>
      </c>
      <c r="H174" s="357"/>
      <c r="I174" s="44" t="s">
        <v>55</v>
      </c>
      <c r="J174" s="225" t="s">
        <v>21</v>
      </c>
      <c r="K174" s="227" t="s">
        <v>762</v>
      </c>
      <c r="L174" s="191">
        <v>585.90279999999996</v>
      </c>
      <c r="M174" s="182"/>
      <c r="N174" s="182"/>
      <c r="O174" s="182"/>
      <c r="P174" s="182"/>
    </row>
    <row r="175" spans="1:16" s="91" customFormat="1" ht="15.75" customHeight="1">
      <c r="A175" s="311">
        <v>45602</v>
      </c>
      <c r="B175" s="318" t="s">
        <v>17</v>
      </c>
      <c r="C175" s="268" t="s">
        <v>38</v>
      </c>
      <c r="D175" s="215" t="s">
        <v>6</v>
      </c>
      <c r="E175" s="371">
        <v>2500</v>
      </c>
      <c r="F175" s="239">
        <f t="shared" si="2"/>
        <v>4.2669193593203518</v>
      </c>
      <c r="G175" s="51" t="s">
        <v>378</v>
      </c>
      <c r="H175" s="357"/>
      <c r="I175" s="36" t="s">
        <v>211</v>
      </c>
      <c r="J175" s="225" t="s">
        <v>21</v>
      </c>
      <c r="K175" s="227" t="s">
        <v>762</v>
      </c>
      <c r="L175" s="191">
        <v>585.90279999999996</v>
      </c>
      <c r="M175" s="182"/>
      <c r="N175" s="182"/>
      <c r="O175" s="182"/>
      <c r="P175" s="182"/>
    </row>
    <row r="176" spans="1:16" s="91" customFormat="1" ht="15.75" customHeight="1">
      <c r="A176" s="311">
        <v>45602</v>
      </c>
      <c r="B176" s="318" t="s">
        <v>17</v>
      </c>
      <c r="C176" s="268" t="s">
        <v>38</v>
      </c>
      <c r="D176" s="215" t="s">
        <v>5</v>
      </c>
      <c r="E176" s="371">
        <v>2500</v>
      </c>
      <c r="F176" s="239">
        <f t="shared" si="2"/>
        <v>4.2669193593203518</v>
      </c>
      <c r="G176" s="51" t="s">
        <v>379</v>
      </c>
      <c r="H176" s="357"/>
      <c r="I176" s="44" t="s">
        <v>93</v>
      </c>
      <c r="J176" s="225" t="s">
        <v>21</v>
      </c>
      <c r="K176" s="227" t="s">
        <v>762</v>
      </c>
      <c r="L176" s="191">
        <v>585.90279999999996</v>
      </c>
      <c r="M176" s="182"/>
      <c r="N176" s="182"/>
      <c r="O176" s="182"/>
      <c r="P176" s="182"/>
    </row>
    <row r="177" spans="1:16" s="91" customFormat="1" ht="15.75" customHeight="1">
      <c r="A177" s="311">
        <v>45602</v>
      </c>
      <c r="B177" s="318" t="s">
        <v>17</v>
      </c>
      <c r="C177" s="268" t="s">
        <v>38</v>
      </c>
      <c r="D177" s="215" t="s">
        <v>5</v>
      </c>
      <c r="E177" s="371">
        <v>2500</v>
      </c>
      <c r="F177" s="239">
        <f t="shared" si="2"/>
        <v>4.2669193593203518</v>
      </c>
      <c r="G177" s="51" t="s">
        <v>380</v>
      </c>
      <c r="H177" s="357"/>
      <c r="I177" s="44" t="s">
        <v>220</v>
      </c>
      <c r="J177" s="225" t="s">
        <v>21</v>
      </c>
      <c r="K177" s="227" t="s">
        <v>762</v>
      </c>
      <c r="L177" s="191">
        <v>585.90279999999996</v>
      </c>
      <c r="M177" s="182"/>
      <c r="N177" s="182"/>
      <c r="O177" s="182"/>
      <c r="P177" s="182"/>
    </row>
    <row r="178" spans="1:16" s="91" customFormat="1" ht="15.75" customHeight="1">
      <c r="A178" s="311">
        <v>45602</v>
      </c>
      <c r="B178" s="318" t="s">
        <v>17</v>
      </c>
      <c r="C178" s="268" t="s">
        <v>38</v>
      </c>
      <c r="D178" s="215" t="s">
        <v>5</v>
      </c>
      <c r="E178" s="371">
        <v>2500</v>
      </c>
      <c r="F178" s="239">
        <f t="shared" si="2"/>
        <v>4.2669193593203518</v>
      </c>
      <c r="G178" s="51" t="s">
        <v>381</v>
      </c>
      <c r="H178" s="357"/>
      <c r="I178" s="44" t="s">
        <v>238</v>
      </c>
      <c r="J178" s="225" t="s">
        <v>21</v>
      </c>
      <c r="K178" s="227" t="s">
        <v>762</v>
      </c>
      <c r="L178" s="191">
        <v>585.90279999999996</v>
      </c>
      <c r="M178" s="182"/>
      <c r="N178" s="182"/>
      <c r="O178" s="182"/>
      <c r="P178" s="182"/>
    </row>
    <row r="179" spans="1:16" s="91" customFormat="1" ht="15.75" customHeight="1">
      <c r="A179" s="311">
        <v>45602</v>
      </c>
      <c r="B179" s="318" t="s">
        <v>17</v>
      </c>
      <c r="C179" s="268" t="s">
        <v>38</v>
      </c>
      <c r="D179" s="215" t="s">
        <v>9</v>
      </c>
      <c r="E179" s="371">
        <v>2500</v>
      </c>
      <c r="F179" s="239">
        <f t="shared" si="2"/>
        <v>4.2669193593203518</v>
      </c>
      <c r="G179" s="51" t="s">
        <v>382</v>
      </c>
      <c r="H179" s="197"/>
      <c r="I179" s="44" t="s">
        <v>209</v>
      </c>
      <c r="J179" s="225" t="s">
        <v>21</v>
      </c>
      <c r="K179" s="227" t="s">
        <v>762</v>
      </c>
      <c r="L179" s="191">
        <v>585.90279999999996</v>
      </c>
      <c r="M179" s="182"/>
      <c r="N179" s="182"/>
      <c r="O179" s="182"/>
      <c r="P179" s="182"/>
    </row>
    <row r="180" spans="1:16" s="91" customFormat="1" ht="15.75" customHeight="1">
      <c r="A180" s="311">
        <v>45602</v>
      </c>
      <c r="B180" s="318" t="s">
        <v>17</v>
      </c>
      <c r="C180" s="268" t="s">
        <v>38</v>
      </c>
      <c r="D180" s="215" t="s">
        <v>9</v>
      </c>
      <c r="E180" s="371">
        <v>2500</v>
      </c>
      <c r="F180" s="239">
        <f t="shared" si="2"/>
        <v>4.2669193593203518</v>
      </c>
      <c r="G180" s="51" t="s">
        <v>383</v>
      </c>
      <c r="H180" s="197"/>
      <c r="I180" s="44" t="s">
        <v>14</v>
      </c>
      <c r="J180" s="225" t="s">
        <v>21</v>
      </c>
      <c r="K180" s="227" t="s">
        <v>762</v>
      </c>
      <c r="L180" s="191">
        <v>585.90279999999996</v>
      </c>
      <c r="M180" s="182"/>
      <c r="N180" s="182"/>
      <c r="O180" s="182"/>
      <c r="P180" s="182"/>
    </row>
    <row r="181" spans="1:16" s="91" customFormat="1" ht="15.75" customHeight="1">
      <c r="A181" s="311">
        <v>45602</v>
      </c>
      <c r="B181" s="321" t="s">
        <v>44</v>
      </c>
      <c r="C181" s="268" t="s">
        <v>54</v>
      </c>
      <c r="D181" s="203" t="s">
        <v>8</v>
      </c>
      <c r="E181" s="371">
        <v>2700</v>
      </c>
      <c r="F181" s="239">
        <f t="shared" si="2"/>
        <v>4.6082729080659801</v>
      </c>
      <c r="G181" s="51" t="s">
        <v>219</v>
      </c>
      <c r="H181" s="197"/>
      <c r="I181" s="88" t="s">
        <v>16</v>
      </c>
      <c r="J181" s="225" t="s">
        <v>21</v>
      </c>
      <c r="K181" s="227" t="s">
        <v>762</v>
      </c>
      <c r="L181" s="191">
        <v>585.90279999999996</v>
      </c>
      <c r="M181" s="182"/>
      <c r="N181" s="182"/>
      <c r="O181" s="182"/>
      <c r="P181" s="182"/>
    </row>
    <row r="182" spans="1:16" s="91" customFormat="1" ht="15.75" customHeight="1">
      <c r="A182" s="311">
        <v>45602</v>
      </c>
      <c r="B182" s="321" t="s">
        <v>610</v>
      </c>
      <c r="C182" s="268" t="s">
        <v>48</v>
      </c>
      <c r="D182" s="203" t="s">
        <v>8</v>
      </c>
      <c r="E182" s="371">
        <v>20000</v>
      </c>
      <c r="F182" s="239">
        <f t="shared" si="2"/>
        <v>34.135354874562815</v>
      </c>
      <c r="G182" s="51" t="s">
        <v>611</v>
      </c>
      <c r="H182" s="197"/>
      <c r="I182" s="88" t="s">
        <v>16</v>
      </c>
      <c r="J182" s="225" t="s">
        <v>21</v>
      </c>
      <c r="K182" s="227" t="s">
        <v>762</v>
      </c>
      <c r="L182" s="191">
        <v>585.90279999999996</v>
      </c>
      <c r="M182" s="182"/>
      <c r="N182" s="182"/>
      <c r="O182" s="182"/>
      <c r="P182" s="182"/>
    </row>
    <row r="183" spans="1:16" s="91" customFormat="1" ht="15.75" customHeight="1">
      <c r="A183" s="187">
        <v>45602</v>
      </c>
      <c r="B183" s="320" t="s">
        <v>44</v>
      </c>
      <c r="C183" s="268" t="s">
        <v>54</v>
      </c>
      <c r="D183" s="42" t="s">
        <v>6</v>
      </c>
      <c r="E183" s="371">
        <v>2000</v>
      </c>
      <c r="F183" s="239">
        <f t="shared" si="2"/>
        <v>3.4135354874562815</v>
      </c>
      <c r="G183" s="188" t="s">
        <v>59</v>
      </c>
      <c r="H183" s="189"/>
      <c r="I183" s="36" t="s">
        <v>69</v>
      </c>
      <c r="J183" s="225" t="s">
        <v>21</v>
      </c>
      <c r="K183" s="227" t="s">
        <v>762</v>
      </c>
      <c r="L183" s="191">
        <v>585.90279999999996</v>
      </c>
      <c r="M183" s="182"/>
      <c r="N183" s="182"/>
      <c r="O183" s="182"/>
      <c r="P183" s="182"/>
    </row>
    <row r="184" spans="1:16" s="91" customFormat="1" ht="15.75" customHeight="1">
      <c r="A184" s="311">
        <v>45602</v>
      </c>
      <c r="B184" s="319" t="s">
        <v>44</v>
      </c>
      <c r="C184" s="268" t="s">
        <v>54</v>
      </c>
      <c r="D184" s="203" t="s">
        <v>6</v>
      </c>
      <c r="E184" s="371">
        <v>1900</v>
      </c>
      <c r="F184" s="239">
        <f t="shared" si="2"/>
        <v>3.2428587130834674</v>
      </c>
      <c r="G184" s="202" t="s">
        <v>112</v>
      </c>
      <c r="H184" s="197"/>
      <c r="I184" s="208" t="s">
        <v>11</v>
      </c>
      <c r="J184" s="225" t="s">
        <v>21</v>
      </c>
      <c r="K184" s="227" t="s">
        <v>762</v>
      </c>
      <c r="L184" s="191">
        <v>585.90279999999996</v>
      </c>
      <c r="M184" s="182"/>
      <c r="N184" s="182"/>
      <c r="O184" s="182"/>
      <c r="P184" s="182"/>
    </row>
    <row r="185" spans="1:16" s="91" customFormat="1" ht="15.75" customHeight="1">
      <c r="A185" s="311">
        <v>45602</v>
      </c>
      <c r="B185" s="319" t="s">
        <v>44</v>
      </c>
      <c r="C185" s="268" t="s">
        <v>54</v>
      </c>
      <c r="D185" s="203" t="s">
        <v>9</v>
      </c>
      <c r="E185" s="371">
        <v>3800</v>
      </c>
      <c r="F185" s="239">
        <f t="shared" si="2"/>
        <v>6.4857174261669348</v>
      </c>
      <c r="G185" s="51" t="s">
        <v>56</v>
      </c>
      <c r="H185" s="245"/>
      <c r="I185" s="44" t="s">
        <v>14</v>
      </c>
      <c r="J185" s="225" t="s">
        <v>21</v>
      </c>
      <c r="K185" s="227" t="s">
        <v>762</v>
      </c>
      <c r="L185" s="191">
        <v>585.90279999999996</v>
      </c>
      <c r="M185" s="182"/>
      <c r="N185" s="182"/>
      <c r="O185" s="182"/>
      <c r="P185" s="182"/>
    </row>
    <row r="186" spans="1:16" s="91" customFormat="1" ht="15.75" customHeight="1">
      <c r="A186" s="311">
        <v>45602</v>
      </c>
      <c r="B186" s="209" t="s">
        <v>44</v>
      </c>
      <c r="C186" s="268" t="s">
        <v>54</v>
      </c>
      <c r="D186" s="280" t="s">
        <v>9</v>
      </c>
      <c r="E186" s="371">
        <v>2000</v>
      </c>
      <c r="F186" s="239">
        <f t="shared" si="2"/>
        <v>3.4135354874562815</v>
      </c>
      <c r="G186" s="37" t="s">
        <v>229</v>
      </c>
      <c r="H186" s="246"/>
      <c r="I186" s="36" t="s">
        <v>225</v>
      </c>
      <c r="J186" s="225" t="s">
        <v>21</v>
      </c>
      <c r="K186" s="227" t="s">
        <v>762</v>
      </c>
      <c r="L186" s="191">
        <v>585.90279999999996</v>
      </c>
      <c r="M186" s="182"/>
      <c r="N186" s="182"/>
      <c r="O186" s="182"/>
      <c r="P186" s="182"/>
    </row>
    <row r="187" spans="1:16" s="91" customFormat="1" ht="15.75" customHeight="1">
      <c r="A187" s="311">
        <v>45602</v>
      </c>
      <c r="B187" s="319" t="s">
        <v>44</v>
      </c>
      <c r="C187" s="268" t="s">
        <v>54</v>
      </c>
      <c r="D187" s="203" t="s">
        <v>6</v>
      </c>
      <c r="E187" s="371">
        <v>9000</v>
      </c>
      <c r="F187" s="239">
        <f t="shared" si="2"/>
        <v>15.360909693553266</v>
      </c>
      <c r="G187" s="202" t="s">
        <v>84</v>
      </c>
      <c r="H187" s="357"/>
      <c r="I187" s="208" t="s">
        <v>55</v>
      </c>
      <c r="J187" s="225" t="s">
        <v>21</v>
      </c>
      <c r="K187" s="227" t="s">
        <v>762</v>
      </c>
      <c r="L187" s="191">
        <v>585.90279999999996</v>
      </c>
      <c r="M187" s="182"/>
      <c r="N187" s="182"/>
      <c r="O187" s="182"/>
      <c r="P187" s="182"/>
    </row>
    <row r="188" spans="1:16" s="91" customFormat="1" ht="15.75" customHeight="1">
      <c r="A188" s="311">
        <v>45602</v>
      </c>
      <c r="B188" s="319" t="s">
        <v>44</v>
      </c>
      <c r="C188" s="268" t="s">
        <v>54</v>
      </c>
      <c r="D188" s="203" t="s">
        <v>5</v>
      </c>
      <c r="E188" s="371">
        <v>2400</v>
      </c>
      <c r="F188" s="239">
        <f t="shared" si="2"/>
        <v>4.0962425849475377</v>
      </c>
      <c r="G188" s="202" t="s">
        <v>57</v>
      </c>
      <c r="H188" s="357"/>
      <c r="I188" s="176" t="s">
        <v>43</v>
      </c>
      <c r="J188" s="225" t="s">
        <v>21</v>
      </c>
      <c r="K188" s="227" t="s">
        <v>762</v>
      </c>
      <c r="L188" s="191">
        <v>585.90279999999996</v>
      </c>
      <c r="M188" s="182"/>
      <c r="N188" s="182"/>
      <c r="O188" s="182"/>
      <c r="P188" s="182"/>
    </row>
    <row r="189" spans="1:16" s="91" customFormat="1" ht="15.75" customHeight="1">
      <c r="A189" s="311">
        <v>45602</v>
      </c>
      <c r="B189" s="319" t="s">
        <v>664</v>
      </c>
      <c r="C189" s="268" t="s">
        <v>54</v>
      </c>
      <c r="D189" s="203" t="s">
        <v>5</v>
      </c>
      <c r="E189" s="371">
        <v>6000</v>
      </c>
      <c r="F189" s="239">
        <f t="shared" si="2"/>
        <v>10.240606462368843</v>
      </c>
      <c r="G189" s="202" t="s">
        <v>57</v>
      </c>
      <c r="H189" s="357"/>
      <c r="I189" s="176" t="s">
        <v>43</v>
      </c>
      <c r="J189" s="225" t="s">
        <v>21</v>
      </c>
      <c r="K189" s="227" t="s">
        <v>762</v>
      </c>
      <c r="L189" s="191">
        <v>585.90279999999996</v>
      </c>
      <c r="M189" s="182"/>
      <c r="N189" s="182"/>
      <c r="O189" s="182"/>
      <c r="P189" s="182"/>
    </row>
    <row r="190" spans="1:16" s="91" customFormat="1" ht="15.75" customHeight="1">
      <c r="A190" s="311">
        <v>45602</v>
      </c>
      <c r="B190" s="319" t="s">
        <v>664</v>
      </c>
      <c r="C190" s="268" t="s">
        <v>54</v>
      </c>
      <c r="D190" s="203" t="s">
        <v>5</v>
      </c>
      <c r="E190" s="371">
        <v>9000</v>
      </c>
      <c r="F190" s="239">
        <f t="shared" si="2"/>
        <v>15.360909693553266</v>
      </c>
      <c r="G190" s="202" t="s">
        <v>57</v>
      </c>
      <c r="H190" s="357"/>
      <c r="I190" s="176" t="s">
        <v>43</v>
      </c>
      <c r="J190" s="225" t="s">
        <v>21</v>
      </c>
      <c r="K190" s="227" t="s">
        <v>762</v>
      </c>
      <c r="L190" s="191">
        <v>585.90279999999996</v>
      </c>
      <c r="M190" s="182"/>
      <c r="N190" s="182"/>
      <c r="O190" s="182"/>
      <c r="P190" s="182"/>
    </row>
    <row r="191" spans="1:16" s="91" customFormat="1" ht="15.75" customHeight="1">
      <c r="A191" s="311">
        <v>45602</v>
      </c>
      <c r="B191" s="319" t="s">
        <v>671</v>
      </c>
      <c r="C191" s="268" t="s">
        <v>54</v>
      </c>
      <c r="D191" s="203" t="s">
        <v>5</v>
      </c>
      <c r="E191" s="371">
        <v>4000</v>
      </c>
      <c r="F191" s="239">
        <f t="shared" si="2"/>
        <v>6.8270709749125631</v>
      </c>
      <c r="G191" s="291" t="s">
        <v>669</v>
      </c>
      <c r="H191" s="87"/>
      <c r="I191" s="34" t="s">
        <v>24</v>
      </c>
      <c r="J191" s="225" t="s">
        <v>21</v>
      </c>
      <c r="K191" s="227" t="s">
        <v>762</v>
      </c>
      <c r="L191" s="191">
        <v>585.90279999999996</v>
      </c>
      <c r="M191" s="182"/>
      <c r="N191" s="182"/>
      <c r="O191" s="182"/>
      <c r="P191" s="182"/>
    </row>
    <row r="192" spans="1:16" s="91" customFormat="1" ht="15.75" customHeight="1">
      <c r="A192" s="311">
        <v>45602</v>
      </c>
      <c r="B192" s="319" t="s">
        <v>672</v>
      </c>
      <c r="C192" s="268" t="s">
        <v>54</v>
      </c>
      <c r="D192" s="203" t="s">
        <v>5</v>
      </c>
      <c r="E192" s="371">
        <v>4000</v>
      </c>
      <c r="F192" s="239">
        <f t="shared" si="2"/>
        <v>6.8270709749125631</v>
      </c>
      <c r="G192" s="291" t="s">
        <v>669</v>
      </c>
      <c r="H192" s="87"/>
      <c r="I192" s="34" t="s">
        <v>24</v>
      </c>
      <c r="J192" s="225" t="s">
        <v>21</v>
      </c>
      <c r="K192" s="227" t="s">
        <v>762</v>
      </c>
      <c r="L192" s="191">
        <v>585.90279999999996</v>
      </c>
      <c r="M192" s="182"/>
      <c r="N192" s="182"/>
      <c r="O192" s="182"/>
      <c r="P192" s="182"/>
    </row>
    <row r="193" spans="1:16" s="91" customFormat="1" ht="15.75" customHeight="1">
      <c r="A193" s="311">
        <v>45602</v>
      </c>
      <c r="B193" s="319" t="s">
        <v>44</v>
      </c>
      <c r="C193" s="268" t="s">
        <v>54</v>
      </c>
      <c r="D193" s="203" t="s">
        <v>5</v>
      </c>
      <c r="E193" s="371">
        <v>3800</v>
      </c>
      <c r="F193" s="239">
        <f t="shared" si="2"/>
        <v>6.4857174261669348</v>
      </c>
      <c r="G193" s="291" t="s">
        <v>669</v>
      </c>
      <c r="H193" s="87"/>
      <c r="I193" s="34" t="s">
        <v>24</v>
      </c>
      <c r="J193" s="225" t="s">
        <v>21</v>
      </c>
      <c r="K193" s="227" t="s">
        <v>762</v>
      </c>
      <c r="L193" s="191">
        <v>585.90279999999996</v>
      </c>
      <c r="M193" s="182"/>
      <c r="N193" s="182"/>
      <c r="O193" s="182"/>
      <c r="P193" s="182"/>
    </row>
    <row r="194" spans="1:16" s="91" customFormat="1" ht="15.75" customHeight="1">
      <c r="A194" s="311">
        <v>45602</v>
      </c>
      <c r="B194" s="319" t="s">
        <v>45</v>
      </c>
      <c r="C194" s="268" t="s">
        <v>67</v>
      </c>
      <c r="D194" s="203" t="s">
        <v>5</v>
      </c>
      <c r="E194" s="371">
        <v>5000</v>
      </c>
      <c r="F194" s="239">
        <f t="shared" ref="F194:F257" si="3">E194/L194</f>
        <v>8.5338387186407036</v>
      </c>
      <c r="G194" s="291" t="s">
        <v>669</v>
      </c>
      <c r="H194" s="87"/>
      <c r="I194" s="34" t="s">
        <v>24</v>
      </c>
      <c r="J194" s="225" t="s">
        <v>21</v>
      </c>
      <c r="K194" s="227" t="s">
        <v>762</v>
      </c>
      <c r="L194" s="191">
        <v>585.90279999999996</v>
      </c>
      <c r="M194" s="182"/>
      <c r="N194" s="182"/>
      <c r="O194" s="182"/>
      <c r="P194" s="182"/>
    </row>
    <row r="195" spans="1:16" s="91" customFormat="1">
      <c r="A195" s="311">
        <v>45602</v>
      </c>
      <c r="B195" s="319" t="s">
        <v>46</v>
      </c>
      <c r="C195" s="268" t="s">
        <v>67</v>
      </c>
      <c r="D195" s="203" t="s">
        <v>5</v>
      </c>
      <c r="E195" s="371">
        <v>10000</v>
      </c>
      <c r="F195" s="239">
        <f t="shared" si="3"/>
        <v>17.067677437281407</v>
      </c>
      <c r="G195" s="291" t="s">
        <v>670</v>
      </c>
      <c r="H195" s="87"/>
      <c r="I195" s="34" t="s">
        <v>24</v>
      </c>
      <c r="J195" s="225" t="s">
        <v>21</v>
      </c>
      <c r="K195" s="227" t="s">
        <v>762</v>
      </c>
      <c r="L195" s="191">
        <v>585.90279999999996</v>
      </c>
      <c r="M195" s="182"/>
      <c r="N195" s="182"/>
      <c r="O195" s="182"/>
      <c r="P195" s="182"/>
    </row>
    <row r="196" spans="1:16" s="91" customFormat="1" ht="15.75" customHeight="1">
      <c r="A196" s="311">
        <v>45602</v>
      </c>
      <c r="B196" s="319" t="s">
        <v>767</v>
      </c>
      <c r="C196" s="268" t="s">
        <v>214</v>
      </c>
      <c r="D196" s="203" t="s">
        <v>5</v>
      </c>
      <c r="E196" s="371">
        <v>3000</v>
      </c>
      <c r="F196" s="239">
        <f t="shared" si="3"/>
        <v>5.1203032311844217</v>
      </c>
      <c r="G196" s="291" t="s">
        <v>669</v>
      </c>
      <c r="H196" s="359"/>
      <c r="I196" s="34" t="s">
        <v>24</v>
      </c>
      <c r="J196" s="225" t="s">
        <v>21</v>
      </c>
      <c r="K196" s="227" t="s">
        <v>762</v>
      </c>
      <c r="L196" s="191">
        <v>585.90279999999996</v>
      </c>
      <c r="M196" s="182"/>
      <c r="N196" s="182"/>
      <c r="O196" s="182"/>
      <c r="P196" s="182"/>
    </row>
    <row r="197" spans="1:16" s="91" customFormat="1" ht="15.75" customHeight="1">
      <c r="A197" s="311">
        <v>45602</v>
      </c>
      <c r="B197" s="319" t="s">
        <v>44</v>
      </c>
      <c r="C197" s="268" t="s">
        <v>54</v>
      </c>
      <c r="D197" s="203" t="s">
        <v>5</v>
      </c>
      <c r="E197" s="371">
        <v>2000</v>
      </c>
      <c r="F197" s="239">
        <f t="shared" si="3"/>
        <v>3.4135354874562815</v>
      </c>
      <c r="G197" s="202" t="s">
        <v>687</v>
      </c>
      <c r="H197" s="271">
        <v>1</v>
      </c>
      <c r="I197" s="36" t="s">
        <v>93</v>
      </c>
      <c r="J197" s="225" t="s">
        <v>21</v>
      </c>
      <c r="K197" s="227" t="s">
        <v>762</v>
      </c>
      <c r="L197" s="191">
        <v>585.90279999999996</v>
      </c>
      <c r="M197" s="182"/>
      <c r="N197" s="182"/>
      <c r="O197" s="182"/>
      <c r="P197" s="182"/>
    </row>
    <row r="198" spans="1:16" s="91" customFormat="1" ht="15.75" customHeight="1">
      <c r="A198" s="311">
        <v>45602</v>
      </c>
      <c r="B198" s="319" t="s">
        <v>45</v>
      </c>
      <c r="C198" s="268" t="s">
        <v>67</v>
      </c>
      <c r="D198" s="203" t="s">
        <v>5</v>
      </c>
      <c r="E198" s="371">
        <v>5000</v>
      </c>
      <c r="F198" s="239">
        <f t="shared" si="3"/>
        <v>8.5338387186407036</v>
      </c>
      <c r="G198" s="202" t="s">
        <v>687</v>
      </c>
      <c r="H198" s="302">
        <v>1</v>
      </c>
      <c r="I198" s="36" t="s">
        <v>93</v>
      </c>
      <c r="J198" s="225" t="s">
        <v>21</v>
      </c>
      <c r="K198" s="227" t="s">
        <v>762</v>
      </c>
      <c r="L198" s="191">
        <v>585.90279999999996</v>
      </c>
      <c r="M198" s="182"/>
      <c r="N198" s="182"/>
      <c r="O198" s="182"/>
      <c r="P198" s="182"/>
    </row>
    <row r="199" spans="1:16" s="91" customFormat="1" ht="15.75" customHeight="1">
      <c r="A199" s="311">
        <v>45602</v>
      </c>
      <c r="B199" s="319" t="s">
        <v>46</v>
      </c>
      <c r="C199" s="268" t="s">
        <v>67</v>
      </c>
      <c r="D199" s="203" t="s">
        <v>5</v>
      </c>
      <c r="E199" s="371">
        <v>10000</v>
      </c>
      <c r="F199" s="239">
        <f t="shared" si="3"/>
        <v>17.067677437281407</v>
      </c>
      <c r="G199" s="202" t="s">
        <v>688</v>
      </c>
      <c r="H199" s="301">
        <v>1</v>
      </c>
      <c r="I199" s="36" t="s">
        <v>93</v>
      </c>
      <c r="J199" s="225" t="s">
        <v>21</v>
      </c>
      <c r="K199" s="227" t="s">
        <v>762</v>
      </c>
      <c r="L199" s="191">
        <v>585.90279999999996</v>
      </c>
      <c r="M199" s="182"/>
      <c r="N199" s="182"/>
      <c r="O199" s="182"/>
      <c r="P199" s="182"/>
    </row>
    <row r="200" spans="1:16" s="91" customFormat="1" ht="15.75" customHeight="1">
      <c r="A200" s="311">
        <v>45602</v>
      </c>
      <c r="B200" s="323" t="s">
        <v>44</v>
      </c>
      <c r="C200" s="268" t="s">
        <v>54</v>
      </c>
      <c r="D200" s="273" t="s">
        <v>6</v>
      </c>
      <c r="E200" s="371">
        <v>5900</v>
      </c>
      <c r="F200" s="239">
        <f t="shared" si="3"/>
        <v>10.06992968799603</v>
      </c>
      <c r="G200" s="275" t="s">
        <v>231</v>
      </c>
      <c r="H200" s="362"/>
      <c r="I200" s="36" t="s">
        <v>211</v>
      </c>
      <c r="J200" s="225" t="s">
        <v>21</v>
      </c>
      <c r="K200" s="227" t="s">
        <v>762</v>
      </c>
      <c r="L200" s="191">
        <v>585.90279999999996</v>
      </c>
      <c r="M200" s="182"/>
      <c r="N200" s="182"/>
      <c r="O200" s="182"/>
      <c r="P200" s="182"/>
    </row>
    <row r="201" spans="1:16" s="91" customFormat="1" ht="15.75" customHeight="1">
      <c r="A201" s="311">
        <v>45602</v>
      </c>
      <c r="B201" s="319" t="s">
        <v>68</v>
      </c>
      <c r="C201" s="268" t="s">
        <v>711</v>
      </c>
      <c r="D201" s="203" t="s">
        <v>5</v>
      </c>
      <c r="E201" s="371">
        <v>1500</v>
      </c>
      <c r="F201" s="239">
        <f t="shared" si="3"/>
        <v>2.5601516155922108</v>
      </c>
      <c r="G201" s="202" t="s">
        <v>712</v>
      </c>
      <c r="H201" s="301"/>
      <c r="I201" s="36" t="s">
        <v>220</v>
      </c>
      <c r="J201" s="225" t="s">
        <v>21</v>
      </c>
      <c r="K201" s="227" t="s">
        <v>762</v>
      </c>
      <c r="L201" s="191">
        <v>585.90279999999996</v>
      </c>
      <c r="M201" s="182"/>
      <c r="N201" s="182"/>
      <c r="O201" s="182"/>
      <c r="P201" s="182"/>
    </row>
    <row r="202" spans="1:16" s="91" customFormat="1" ht="15.75" customHeight="1">
      <c r="A202" s="311">
        <v>45602</v>
      </c>
      <c r="B202" s="319" t="s">
        <v>45</v>
      </c>
      <c r="C202" s="268" t="s">
        <v>67</v>
      </c>
      <c r="D202" s="203" t="s">
        <v>5</v>
      </c>
      <c r="E202" s="371">
        <v>3000</v>
      </c>
      <c r="F202" s="239">
        <f t="shared" si="3"/>
        <v>5.1203032311844217</v>
      </c>
      <c r="G202" s="202" t="s">
        <v>712</v>
      </c>
      <c r="H202" s="301">
        <v>7</v>
      </c>
      <c r="I202" s="36" t="s">
        <v>220</v>
      </c>
      <c r="J202" s="225" t="s">
        <v>21</v>
      </c>
      <c r="K202" s="227" t="s">
        <v>762</v>
      </c>
      <c r="L202" s="191">
        <v>585.90279999999996</v>
      </c>
      <c r="M202" s="182"/>
      <c r="N202" s="182"/>
      <c r="O202" s="182"/>
      <c r="P202" s="182"/>
    </row>
    <row r="203" spans="1:16" s="91" customFormat="1" ht="15.75" customHeight="1">
      <c r="A203" s="311">
        <v>45602</v>
      </c>
      <c r="B203" s="319" t="s">
        <v>46</v>
      </c>
      <c r="C203" s="268" t="s">
        <v>67</v>
      </c>
      <c r="D203" s="203" t="s">
        <v>5</v>
      </c>
      <c r="E203" s="371">
        <v>10000</v>
      </c>
      <c r="F203" s="239">
        <f t="shared" si="3"/>
        <v>17.067677437281407</v>
      </c>
      <c r="G203" s="202" t="s">
        <v>715</v>
      </c>
      <c r="H203" s="301">
        <v>7</v>
      </c>
      <c r="I203" s="36" t="s">
        <v>220</v>
      </c>
      <c r="J203" s="225" t="s">
        <v>21</v>
      </c>
      <c r="K203" s="227" t="s">
        <v>762</v>
      </c>
      <c r="L203" s="191">
        <v>585.90279999999996</v>
      </c>
      <c r="M203" s="182"/>
      <c r="N203" s="182"/>
      <c r="O203" s="182"/>
      <c r="P203" s="182"/>
    </row>
    <row r="204" spans="1:16" s="91" customFormat="1" ht="15.75" customHeight="1">
      <c r="A204" s="311">
        <v>45602</v>
      </c>
      <c r="B204" s="319" t="s">
        <v>44</v>
      </c>
      <c r="C204" s="268" t="s">
        <v>54</v>
      </c>
      <c r="D204" s="203" t="s">
        <v>5</v>
      </c>
      <c r="E204" s="371">
        <v>1500</v>
      </c>
      <c r="F204" s="239">
        <f t="shared" si="3"/>
        <v>2.5601516155922108</v>
      </c>
      <c r="G204" s="202" t="s">
        <v>729</v>
      </c>
      <c r="H204" s="301">
        <v>3</v>
      </c>
      <c r="I204" s="36" t="s">
        <v>238</v>
      </c>
      <c r="J204" s="225" t="s">
        <v>21</v>
      </c>
      <c r="K204" s="227" t="s">
        <v>762</v>
      </c>
      <c r="L204" s="191">
        <v>585.90279999999996</v>
      </c>
      <c r="M204" s="182"/>
      <c r="N204" s="182"/>
      <c r="O204" s="182"/>
      <c r="P204" s="182"/>
    </row>
    <row r="205" spans="1:16" s="91" customFormat="1" ht="15.75" customHeight="1">
      <c r="A205" s="311">
        <v>45602</v>
      </c>
      <c r="B205" s="319" t="s">
        <v>45</v>
      </c>
      <c r="C205" s="268" t="s">
        <v>67</v>
      </c>
      <c r="D205" s="203" t="s">
        <v>5</v>
      </c>
      <c r="E205" s="371">
        <v>3000</v>
      </c>
      <c r="F205" s="239">
        <f t="shared" si="3"/>
        <v>5.1203032311844217</v>
      </c>
      <c r="G205" s="202" t="s">
        <v>729</v>
      </c>
      <c r="H205" s="301">
        <v>3</v>
      </c>
      <c r="I205" s="36" t="s">
        <v>238</v>
      </c>
      <c r="J205" s="225" t="s">
        <v>21</v>
      </c>
      <c r="K205" s="227" t="s">
        <v>762</v>
      </c>
      <c r="L205" s="191">
        <v>585.90279999999996</v>
      </c>
      <c r="M205" s="182"/>
      <c r="N205" s="182"/>
      <c r="O205" s="182"/>
      <c r="P205" s="182"/>
    </row>
    <row r="206" spans="1:16" s="91" customFormat="1" ht="15.75" customHeight="1">
      <c r="A206" s="311">
        <v>45602</v>
      </c>
      <c r="B206" s="319" t="s">
        <v>46</v>
      </c>
      <c r="C206" s="268" t="s">
        <v>67</v>
      </c>
      <c r="D206" s="203" t="s">
        <v>5</v>
      </c>
      <c r="E206" s="371">
        <v>8000</v>
      </c>
      <c r="F206" s="239">
        <f t="shared" si="3"/>
        <v>13.654141949825126</v>
      </c>
      <c r="G206" s="202" t="s">
        <v>730</v>
      </c>
      <c r="H206" s="301">
        <v>3</v>
      </c>
      <c r="I206" s="36" t="s">
        <v>238</v>
      </c>
      <c r="J206" s="225" t="s">
        <v>21</v>
      </c>
      <c r="K206" s="227" t="s">
        <v>762</v>
      </c>
      <c r="L206" s="191">
        <v>585.90279999999996</v>
      </c>
      <c r="M206" s="182"/>
      <c r="N206" s="182"/>
      <c r="O206" s="182"/>
      <c r="P206" s="182"/>
    </row>
    <row r="207" spans="1:16" s="91" customFormat="1" ht="15.75" customHeight="1">
      <c r="A207" s="311">
        <v>45602</v>
      </c>
      <c r="B207" s="319" t="s">
        <v>767</v>
      </c>
      <c r="C207" s="268" t="s">
        <v>214</v>
      </c>
      <c r="D207" s="203" t="s">
        <v>5</v>
      </c>
      <c r="E207" s="371">
        <v>1000</v>
      </c>
      <c r="F207" s="239">
        <f t="shared" si="3"/>
        <v>1.7067677437281408</v>
      </c>
      <c r="G207" s="202" t="s">
        <v>729</v>
      </c>
      <c r="H207" s="301">
        <v>3</v>
      </c>
      <c r="I207" s="36" t="s">
        <v>238</v>
      </c>
      <c r="J207" s="225" t="s">
        <v>21</v>
      </c>
      <c r="K207" s="227" t="s">
        <v>762</v>
      </c>
      <c r="L207" s="191">
        <v>585.90279999999996</v>
      </c>
      <c r="M207" s="182"/>
      <c r="N207" s="182"/>
      <c r="O207" s="182"/>
      <c r="P207" s="182"/>
    </row>
    <row r="208" spans="1:16" s="91" customFormat="1" ht="15.75" customHeight="1">
      <c r="A208" s="311">
        <v>45602</v>
      </c>
      <c r="B208" s="319" t="s">
        <v>44</v>
      </c>
      <c r="C208" s="268" t="s">
        <v>54</v>
      </c>
      <c r="D208" s="42" t="s">
        <v>7</v>
      </c>
      <c r="E208" s="371">
        <v>3000</v>
      </c>
      <c r="F208" s="239">
        <f t="shared" si="3"/>
        <v>5.1203032311844217</v>
      </c>
      <c r="G208" s="51" t="s">
        <v>249</v>
      </c>
      <c r="H208" s="363"/>
      <c r="I208" s="88" t="s">
        <v>13</v>
      </c>
      <c r="J208" s="225" t="s">
        <v>21</v>
      </c>
      <c r="K208" s="227" t="s">
        <v>762</v>
      </c>
      <c r="L208" s="191">
        <v>585.90279999999996</v>
      </c>
      <c r="M208" s="182"/>
      <c r="N208" s="182"/>
      <c r="O208" s="182"/>
      <c r="P208" s="182"/>
    </row>
    <row r="209" spans="1:16" s="91" customFormat="1" ht="15.75" customHeight="1">
      <c r="A209" s="311">
        <v>45603</v>
      </c>
      <c r="B209" s="318" t="s">
        <v>17</v>
      </c>
      <c r="C209" s="268" t="s">
        <v>38</v>
      </c>
      <c r="D209" s="215" t="s">
        <v>8</v>
      </c>
      <c r="E209" s="371">
        <v>5000</v>
      </c>
      <c r="F209" s="239">
        <f t="shared" si="3"/>
        <v>8.5338387186407036</v>
      </c>
      <c r="G209" s="51" t="s">
        <v>384</v>
      </c>
      <c r="H209" s="260"/>
      <c r="I209" s="44" t="s">
        <v>16</v>
      </c>
      <c r="J209" s="225" t="s">
        <v>21</v>
      </c>
      <c r="K209" s="227" t="s">
        <v>762</v>
      </c>
      <c r="L209" s="191">
        <v>585.90279999999996</v>
      </c>
      <c r="M209" s="182"/>
      <c r="N209" s="182"/>
      <c r="O209" s="182"/>
      <c r="P209" s="182"/>
    </row>
    <row r="210" spans="1:16" s="91" customFormat="1" ht="15.75" customHeight="1">
      <c r="A210" s="311">
        <v>45603</v>
      </c>
      <c r="B210" s="318" t="s">
        <v>17</v>
      </c>
      <c r="C210" s="268" t="s">
        <v>38</v>
      </c>
      <c r="D210" s="215" t="s">
        <v>8</v>
      </c>
      <c r="E210" s="371">
        <v>10000</v>
      </c>
      <c r="F210" s="239">
        <f t="shared" si="3"/>
        <v>17.067677437281407</v>
      </c>
      <c r="G210" s="51" t="s">
        <v>385</v>
      </c>
      <c r="H210" s="260"/>
      <c r="I210" s="44" t="s">
        <v>16</v>
      </c>
      <c r="J210" s="225" t="s">
        <v>21</v>
      </c>
      <c r="K210" s="227" t="s">
        <v>762</v>
      </c>
      <c r="L210" s="191">
        <v>585.90279999999996</v>
      </c>
      <c r="M210" s="182"/>
      <c r="N210" s="182"/>
      <c r="O210" s="182"/>
      <c r="P210" s="182"/>
    </row>
    <row r="211" spans="1:16" s="91" customFormat="1" ht="15.75" customHeight="1">
      <c r="A211" s="311">
        <v>45603</v>
      </c>
      <c r="B211" s="318" t="s">
        <v>17</v>
      </c>
      <c r="C211" s="268" t="s">
        <v>38</v>
      </c>
      <c r="D211" s="215" t="s">
        <v>6</v>
      </c>
      <c r="E211" s="371">
        <v>5000</v>
      </c>
      <c r="F211" s="239">
        <f t="shared" si="3"/>
        <v>8.5338387186407036</v>
      </c>
      <c r="G211" s="51" t="s">
        <v>386</v>
      </c>
      <c r="H211" s="260"/>
      <c r="I211" s="36" t="s">
        <v>69</v>
      </c>
      <c r="J211" s="225" t="s">
        <v>21</v>
      </c>
      <c r="K211" s="227" t="s">
        <v>762</v>
      </c>
      <c r="L211" s="191">
        <v>585.90279999999996</v>
      </c>
      <c r="M211" s="182"/>
      <c r="N211" s="182"/>
      <c r="O211" s="182"/>
      <c r="P211" s="182"/>
    </row>
    <row r="212" spans="1:16" s="91" customFormat="1" ht="15.75" customHeight="1">
      <c r="A212" s="311">
        <v>45603</v>
      </c>
      <c r="B212" s="318" t="s">
        <v>17</v>
      </c>
      <c r="C212" s="268" t="s">
        <v>38</v>
      </c>
      <c r="D212" s="215" t="s">
        <v>5</v>
      </c>
      <c r="E212" s="371">
        <v>5000</v>
      </c>
      <c r="F212" s="239">
        <f t="shared" si="3"/>
        <v>8.5338387186407036</v>
      </c>
      <c r="G212" s="51" t="s">
        <v>387</v>
      </c>
      <c r="H212" s="260"/>
      <c r="I212" s="176" t="s">
        <v>43</v>
      </c>
      <c r="J212" s="225" t="s">
        <v>21</v>
      </c>
      <c r="K212" s="227" t="s">
        <v>762</v>
      </c>
      <c r="L212" s="191">
        <v>585.90279999999996</v>
      </c>
      <c r="M212" s="182"/>
      <c r="N212" s="182"/>
      <c r="O212" s="182"/>
      <c r="P212" s="182"/>
    </row>
    <row r="213" spans="1:16" s="91" customFormat="1" ht="15.75" customHeight="1">
      <c r="A213" s="311">
        <v>45603</v>
      </c>
      <c r="B213" s="318" t="s">
        <v>17</v>
      </c>
      <c r="C213" s="268" t="s">
        <v>38</v>
      </c>
      <c r="D213" s="215" t="s">
        <v>5</v>
      </c>
      <c r="E213" s="371">
        <v>5000</v>
      </c>
      <c r="F213" s="239">
        <f t="shared" si="3"/>
        <v>8.5338387186407036</v>
      </c>
      <c r="G213" s="51" t="s">
        <v>388</v>
      </c>
      <c r="H213" s="362"/>
      <c r="I213" s="44" t="s">
        <v>24</v>
      </c>
      <c r="J213" s="225" t="s">
        <v>21</v>
      </c>
      <c r="K213" s="227" t="s">
        <v>762</v>
      </c>
      <c r="L213" s="191">
        <v>585.90279999999996</v>
      </c>
      <c r="M213" s="182"/>
      <c r="N213" s="182"/>
      <c r="O213" s="182"/>
      <c r="P213" s="182"/>
    </row>
    <row r="214" spans="1:16" s="91" customFormat="1" ht="15.75" customHeight="1">
      <c r="A214" s="311">
        <v>45603</v>
      </c>
      <c r="B214" s="318" t="s">
        <v>17</v>
      </c>
      <c r="C214" s="268" t="s">
        <v>38</v>
      </c>
      <c r="D214" s="215" t="s">
        <v>7</v>
      </c>
      <c r="E214" s="371">
        <v>2500</v>
      </c>
      <c r="F214" s="239">
        <f t="shared" si="3"/>
        <v>4.2669193593203518</v>
      </c>
      <c r="G214" s="51" t="s">
        <v>389</v>
      </c>
      <c r="H214" s="259"/>
      <c r="I214" s="44" t="s">
        <v>13</v>
      </c>
      <c r="J214" s="225" t="s">
        <v>21</v>
      </c>
      <c r="K214" s="227" t="s">
        <v>762</v>
      </c>
      <c r="L214" s="191">
        <v>585.90279999999996</v>
      </c>
      <c r="M214" s="182"/>
      <c r="N214" s="182"/>
      <c r="O214" s="182"/>
      <c r="P214" s="182"/>
    </row>
    <row r="215" spans="1:16" s="91" customFormat="1" ht="15.75" customHeight="1">
      <c r="A215" s="311">
        <v>45603</v>
      </c>
      <c r="B215" s="318" t="s">
        <v>17</v>
      </c>
      <c r="C215" s="268" t="s">
        <v>38</v>
      </c>
      <c r="D215" s="215" t="s">
        <v>6</v>
      </c>
      <c r="E215" s="371">
        <v>2500</v>
      </c>
      <c r="F215" s="239">
        <f t="shared" si="3"/>
        <v>4.2669193593203518</v>
      </c>
      <c r="G215" s="51" t="s">
        <v>390</v>
      </c>
      <c r="H215" s="259"/>
      <c r="I215" s="44" t="s">
        <v>11</v>
      </c>
      <c r="J215" s="225" t="s">
        <v>21</v>
      </c>
      <c r="K215" s="227" t="s">
        <v>762</v>
      </c>
      <c r="L215" s="191">
        <v>585.90279999999996</v>
      </c>
      <c r="M215" s="182"/>
      <c r="N215" s="182"/>
      <c r="O215" s="182"/>
      <c r="P215" s="182"/>
    </row>
    <row r="216" spans="1:16" s="91" customFormat="1" ht="15.75" customHeight="1">
      <c r="A216" s="311">
        <v>45603</v>
      </c>
      <c r="B216" s="318" t="s">
        <v>17</v>
      </c>
      <c r="C216" s="268" t="s">
        <v>38</v>
      </c>
      <c r="D216" s="215" t="s">
        <v>6</v>
      </c>
      <c r="E216" s="371">
        <v>2500</v>
      </c>
      <c r="F216" s="239">
        <f t="shared" si="3"/>
        <v>4.2669193593203518</v>
      </c>
      <c r="G216" s="51" t="s">
        <v>391</v>
      </c>
      <c r="H216" s="259"/>
      <c r="I216" s="44" t="s">
        <v>55</v>
      </c>
      <c r="J216" s="225" t="s">
        <v>21</v>
      </c>
      <c r="K216" s="227" t="s">
        <v>762</v>
      </c>
      <c r="L216" s="191">
        <v>585.90279999999996</v>
      </c>
      <c r="M216" s="182"/>
      <c r="N216" s="182"/>
      <c r="O216" s="182"/>
      <c r="P216" s="182"/>
    </row>
    <row r="217" spans="1:16" s="91" customFormat="1" ht="15.75" customHeight="1">
      <c r="A217" s="311">
        <v>45603</v>
      </c>
      <c r="B217" s="318" t="s">
        <v>17</v>
      </c>
      <c r="C217" s="268" t="s">
        <v>38</v>
      </c>
      <c r="D217" s="215" t="s">
        <v>6</v>
      </c>
      <c r="E217" s="371">
        <v>2500</v>
      </c>
      <c r="F217" s="239">
        <f t="shared" si="3"/>
        <v>4.2669193593203518</v>
      </c>
      <c r="G217" s="51" t="s">
        <v>392</v>
      </c>
      <c r="H217" s="259"/>
      <c r="I217" s="36" t="s">
        <v>211</v>
      </c>
      <c r="J217" s="225" t="s">
        <v>21</v>
      </c>
      <c r="K217" s="227" t="s">
        <v>762</v>
      </c>
      <c r="L217" s="191">
        <v>585.90279999999996</v>
      </c>
      <c r="M217" s="182"/>
      <c r="N217" s="182"/>
      <c r="O217" s="182"/>
      <c r="P217" s="182"/>
    </row>
    <row r="218" spans="1:16" s="91" customFormat="1" ht="15.75" customHeight="1">
      <c r="A218" s="311">
        <v>45603</v>
      </c>
      <c r="B218" s="318" t="s">
        <v>17</v>
      </c>
      <c r="C218" s="268" t="s">
        <v>38</v>
      </c>
      <c r="D218" s="215" t="s">
        <v>5</v>
      </c>
      <c r="E218" s="371">
        <v>2500</v>
      </c>
      <c r="F218" s="239">
        <f t="shared" si="3"/>
        <v>4.2669193593203518</v>
      </c>
      <c r="G218" s="51" t="s">
        <v>393</v>
      </c>
      <c r="H218" s="259"/>
      <c r="I218" s="44" t="s">
        <v>93</v>
      </c>
      <c r="J218" s="225" t="s">
        <v>21</v>
      </c>
      <c r="K218" s="227" t="s">
        <v>762</v>
      </c>
      <c r="L218" s="191">
        <v>585.90279999999996</v>
      </c>
      <c r="M218" s="182"/>
      <c r="N218" s="182"/>
      <c r="O218" s="182"/>
      <c r="P218" s="182"/>
    </row>
    <row r="219" spans="1:16" s="91" customFormat="1" ht="15.75" customHeight="1">
      <c r="A219" s="311">
        <v>45603</v>
      </c>
      <c r="B219" s="318" t="s">
        <v>17</v>
      </c>
      <c r="C219" s="268" t="s">
        <v>38</v>
      </c>
      <c r="D219" s="215" t="s">
        <v>5</v>
      </c>
      <c r="E219" s="371">
        <v>2500</v>
      </c>
      <c r="F219" s="239">
        <f t="shared" si="3"/>
        <v>4.2669193593203518</v>
      </c>
      <c r="G219" s="51" t="s">
        <v>394</v>
      </c>
      <c r="H219" s="259"/>
      <c r="I219" s="44" t="s">
        <v>220</v>
      </c>
      <c r="J219" s="225" t="s">
        <v>21</v>
      </c>
      <c r="K219" s="227" t="s">
        <v>762</v>
      </c>
      <c r="L219" s="191">
        <v>585.90279999999996</v>
      </c>
      <c r="M219" s="182"/>
      <c r="N219" s="182"/>
      <c r="O219" s="182"/>
      <c r="P219" s="182"/>
    </row>
    <row r="220" spans="1:16" s="91" customFormat="1" ht="15.75" customHeight="1">
      <c r="A220" s="311">
        <v>45603</v>
      </c>
      <c r="B220" s="318" t="s">
        <v>17</v>
      </c>
      <c r="C220" s="268" t="s">
        <v>38</v>
      </c>
      <c r="D220" s="215" t="s">
        <v>5</v>
      </c>
      <c r="E220" s="371">
        <v>2500</v>
      </c>
      <c r="F220" s="239">
        <f t="shared" si="3"/>
        <v>4.2669193593203518</v>
      </c>
      <c r="G220" s="51" t="s">
        <v>395</v>
      </c>
      <c r="H220" s="364"/>
      <c r="I220" s="44" t="s">
        <v>238</v>
      </c>
      <c r="J220" s="225" t="s">
        <v>21</v>
      </c>
      <c r="K220" s="227" t="s">
        <v>762</v>
      </c>
      <c r="L220" s="191">
        <v>585.90279999999996</v>
      </c>
      <c r="M220" s="182"/>
      <c r="N220" s="182"/>
      <c r="O220" s="182"/>
      <c r="P220" s="182"/>
    </row>
    <row r="221" spans="1:16" s="91" customFormat="1" ht="15.75" customHeight="1">
      <c r="A221" s="311">
        <v>45603</v>
      </c>
      <c r="B221" s="318" t="s">
        <v>17</v>
      </c>
      <c r="C221" s="268" t="s">
        <v>38</v>
      </c>
      <c r="D221" s="215" t="s">
        <v>9</v>
      </c>
      <c r="E221" s="371">
        <v>2500</v>
      </c>
      <c r="F221" s="239">
        <f t="shared" si="3"/>
        <v>4.2669193593203518</v>
      </c>
      <c r="G221" s="51" t="s">
        <v>396</v>
      </c>
      <c r="H221" s="260"/>
      <c r="I221" s="44" t="s">
        <v>209</v>
      </c>
      <c r="J221" s="225" t="s">
        <v>21</v>
      </c>
      <c r="K221" s="227" t="s">
        <v>762</v>
      </c>
      <c r="L221" s="191">
        <v>585.90279999999996</v>
      </c>
      <c r="M221" s="182"/>
      <c r="N221" s="182"/>
      <c r="O221" s="182"/>
      <c r="P221" s="182"/>
    </row>
    <row r="222" spans="1:16" s="91" customFormat="1" ht="15.75" customHeight="1">
      <c r="A222" s="311">
        <v>45603</v>
      </c>
      <c r="B222" s="318" t="s">
        <v>17</v>
      </c>
      <c r="C222" s="268" t="s">
        <v>38</v>
      </c>
      <c r="D222" s="215" t="s">
        <v>9</v>
      </c>
      <c r="E222" s="371">
        <v>2500</v>
      </c>
      <c r="F222" s="239">
        <f t="shared" si="3"/>
        <v>4.2669193593203518</v>
      </c>
      <c r="G222" s="51" t="s">
        <v>397</v>
      </c>
      <c r="H222" s="260"/>
      <c r="I222" s="44" t="s">
        <v>14</v>
      </c>
      <c r="J222" s="225" t="s">
        <v>21</v>
      </c>
      <c r="K222" s="227" t="s">
        <v>762</v>
      </c>
      <c r="L222" s="191">
        <v>585.90279999999996</v>
      </c>
      <c r="M222" s="182"/>
      <c r="N222" s="182"/>
      <c r="O222" s="182"/>
      <c r="P222" s="182"/>
    </row>
    <row r="223" spans="1:16" s="91" customFormat="1" ht="15.75" customHeight="1">
      <c r="A223" s="311">
        <v>45603</v>
      </c>
      <c r="B223" s="318" t="s">
        <v>17</v>
      </c>
      <c r="C223" s="268" t="s">
        <v>38</v>
      </c>
      <c r="D223" s="215" t="s">
        <v>9</v>
      </c>
      <c r="E223" s="371">
        <v>10000</v>
      </c>
      <c r="F223" s="239">
        <f t="shared" si="3"/>
        <v>17.067677437281407</v>
      </c>
      <c r="G223" s="51" t="s">
        <v>398</v>
      </c>
      <c r="H223" s="260"/>
      <c r="I223" s="44" t="s">
        <v>14</v>
      </c>
      <c r="J223" s="225" t="s">
        <v>21</v>
      </c>
      <c r="K223" s="227" t="s">
        <v>762</v>
      </c>
      <c r="L223" s="191">
        <v>585.90279999999996</v>
      </c>
      <c r="M223" s="182"/>
      <c r="N223" s="182"/>
      <c r="O223" s="182"/>
      <c r="P223" s="182"/>
    </row>
    <row r="224" spans="1:16" s="91" customFormat="1" ht="15.75" customHeight="1">
      <c r="A224" s="311">
        <v>45603</v>
      </c>
      <c r="B224" s="321" t="s">
        <v>44</v>
      </c>
      <c r="C224" s="268" t="s">
        <v>54</v>
      </c>
      <c r="D224" s="203" t="s">
        <v>8</v>
      </c>
      <c r="E224" s="371">
        <v>2700</v>
      </c>
      <c r="F224" s="239">
        <f t="shared" si="3"/>
        <v>4.6082729080659801</v>
      </c>
      <c r="G224" s="51" t="s">
        <v>219</v>
      </c>
      <c r="H224" s="365"/>
      <c r="I224" s="44" t="s">
        <v>16</v>
      </c>
      <c r="J224" s="225" t="s">
        <v>21</v>
      </c>
      <c r="K224" s="227" t="s">
        <v>762</v>
      </c>
      <c r="L224" s="191">
        <v>585.90279999999996</v>
      </c>
      <c r="M224" s="182"/>
      <c r="N224" s="182"/>
      <c r="O224" s="182"/>
      <c r="P224" s="182"/>
    </row>
    <row r="225" spans="1:16" s="91" customFormat="1" ht="15.75" customHeight="1">
      <c r="A225" s="187">
        <v>45603</v>
      </c>
      <c r="B225" s="322" t="s">
        <v>44</v>
      </c>
      <c r="C225" s="268" t="s">
        <v>54</v>
      </c>
      <c r="D225" s="206" t="s">
        <v>6</v>
      </c>
      <c r="E225" s="371">
        <v>2000</v>
      </c>
      <c r="F225" s="239">
        <f t="shared" si="3"/>
        <v>3.4135354874562815</v>
      </c>
      <c r="G225" s="39" t="s">
        <v>59</v>
      </c>
      <c r="H225" s="86"/>
      <c r="I225" s="36" t="s">
        <v>69</v>
      </c>
      <c r="J225" s="225" t="s">
        <v>21</v>
      </c>
      <c r="K225" s="227" t="s">
        <v>762</v>
      </c>
      <c r="L225" s="191">
        <v>585.90279999999996</v>
      </c>
      <c r="M225" s="182"/>
      <c r="N225" s="182"/>
      <c r="O225" s="182"/>
      <c r="P225" s="182"/>
    </row>
    <row r="226" spans="1:16" s="91" customFormat="1" ht="15.75" customHeight="1">
      <c r="A226" s="311">
        <v>45603</v>
      </c>
      <c r="B226" s="319" t="s">
        <v>44</v>
      </c>
      <c r="C226" s="268" t="s">
        <v>54</v>
      </c>
      <c r="D226" s="203" t="s">
        <v>6</v>
      </c>
      <c r="E226" s="371">
        <v>1800</v>
      </c>
      <c r="F226" s="239">
        <f t="shared" si="3"/>
        <v>3.0721819387106533</v>
      </c>
      <c r="G226" s="202" t="s">
        <v>112</v>
      </c>
      <c r="H226" s="260"/>
      <c r="I226" s="208" t="s">
        <v>11</v>
      </c>
      <c r="J226" s="225" t="s">
        <v>21</v>
      </c>
      <c r="K226" s="227" t="s">
        <v>762</v>
      </c>
      <c r="L226" s="191">
        <v>585.90279999999996</v>
      </c>
      <c r="M226" s="182"/>
      <c r="N226" s="182"/>
      <c r="O226" s="182"/>
      <c r="P226" s="182"/>
    </row>
    <row r="227" spans="1:16" s="91" customFormat="1" ht="15.75" customHeight="1">
      <c r="A227" s="311">
        <v>45603</v>
      </c>
      <c r="B227" s="319" t="s">
        <v>44</v>
      </c>
      <c r="C227" s="268" t="s">
        <v>54</v>
      </c>
      <c r="D227" s="203" t="s">
        <v>9</v>
      </c>
      <c r="E227" s="371">
        <v>3800</v>
      </c>
      <c r="F227" s="239">
        <f t="shared" si="3"/>
        <v>6.4857174261669348</v>
      </c>
      <c r="G227" s="51" t="s">
        <v>56</v>
      </c>
      <c r="H227" s="259"/>
      <c r="I227" s="44" t="s">
        <v>14</v>
      </c>
      <c r="J227" s="225" t="s">
        <v>21</v>
      </c>
      <c r="K227" s="227" t="s">
        <v>762</v>
      </c>
      <c r="L227" s="191">
        <v>585.90279999999996</v>
      </c>
      <c r="M227" s="182"/>
      <c r="N227" s="182"/>
      <c r="O227" s="182"/>
      <c r="P227" s="182"/>
    </row>
    <row r="228" spans="1:16" s="91" customFormat="1" ht="15.75" customHeight="1">
      <c r="A228" s="311">
        <v>45603</v>
      </c>
      <c r="B228" s="209" t="s">
        <v>44</v>
      </c>
      <c r="C228" s="268" t="s">
        <v>54</v>
      </c>
      <c r="D228" s="280" t="s">
        <v>9</v>
      </c>
      <c r="E228" s="371">
        <v>2000</v>
      </c>
      <c r="F228" s="239">
        <f t="shared" si="3"/>
        <v>3.4135354874562815</v>
      </c>
      <c r="G228" s="37" t="s">
        <v>229</v>
      </c>
      <c r="H228" s="86"/>
      <c r="I228" s="36" t="s">
        <v>225</v>
      </c>
      <c r="J228" s="225" t="s">
        <v>21</v>
      </c>
      <c r="K228" s="227" t="s">
        <v>762</v>
      </c>
      <c r="L228" s="191">
        <v>585.90279999999996</v>
      </c>
      <c r="M228" s="182"/>
      <c r="N228" s="182"/>
      <c r="O228" s="182"/>
      <c r="P228" s="182"/>
    </row>
    <row r="229" spans="1:16" s="91" customFormat="1" ht="15.75" customHeight="1">
      <c r="A229" s="311">
        <v>45603</v>
      </c>
      <c r="B229" s="319" t="s">
        <v>44</v>
      </c>
      <c r="C229" s="268" t="s">
        <v>54</v>
      </c>
      <c r="D229" s="203" t="s">
        <v>6</v>
      </c>
      <c r="E229" s="371">
        <v>2000</v>
      </c>
      <c r="F229" s="239">
        <f t="shared" si="3"/>
        <v>3.4135354874562815</v>
      </c>
      <c r="G229" s="202" t="s">
        <v>84</v>
      </c>
      <c r="H229" s="364"/>
      <c r="I229" s="208" t="s">
        <v>55</v>
      </c>
      <c r="J229" s="225" t="s">
        <v>21</v>
      </c>
      <c r="K229" s="227" t="s">
        <v>762</v>
      </c>
      <c r="L229" s="191">
        <v>585.90279999999996</v>
      </c>
      <c r="M229" s="182"/>
      <c r="N229" s="182"/>
      <c r="O229" s="182"/>
      <c r="P229" s="182"/>
    </row>
    <row r="230" spans="1:16" s="91" customFormat="1" ht="15.75" customHeight="1">
      <c r="A230" s="311">
        <v>45603</v>
      </c>
      <c r="B230" s="319" t="s">
        <v>44</v>
      </c>
      <c r="C230" s="268" t="s">
        <v>54</v>
      </c>
      <c r="D230" s="203" t="s">
        <v>5</v>
      </c>
      <c r="E230" s="371">
        <v>2400</v>
      </c>
      <c r="F230" s="239">
        <f t="shared" si="3"/>
        <v>4.0962425849475377</v>
      </c>
      <c r="G230" s="202" t="s">
        <v>57</v>
      </c>
      <c r="H230" s="364"/>
      <c r="I230" s="176" t="s">
        <v>43</v>
      </c>
      <c r="J230" s="225" t="s">
        <v>21</v>
      </c>
      <c r="K230" s="227" t="s">
        <v>762</v>
      </c>
      <c r="L230" s="191">
        <v>585.90279999999996</v>
      </c>
      <c r="M230" s="182"/>
      <c r="N230" s="182"/>
      <c r="O230" s="182"/>
      <c r="P230" s="182"/>
    </row>
    <row r="231" spans="1:16" s="91" customFormat="1" ht="15.75" customHeight="1">
      <c r="A231" s="311">
        <v>45603</v>
      </c>
      <c r="B231" s="319" t="s">
        <v>44</v>
      </c>
      <c r="C231" s="268" t="s">
        <v>54</v>
      </c>
      <c r="D231" s="203" t="s">
        <v>5</v>
      </c>
      <c r="E231" s="371">
        <v>2500</v>
      </c>
      <c r="F231" s="239">
        <f t="shared" si="3"/>
        <v>4.2669193593203518</v>
      </c>
      <c r="G231" s="291" t="s">
        <v>669</v>
      </c>
      <c r="H231" s="362"/>
      <c r="I231" s="34" t="s">
        <v>24</v>
      </c>
      <c r="J231" s="225" t="s">
        <v>21</v>
      </c>
      <c r="K231" s="227" t="s">
        <v>762</v>
      </c>
      <c r="L231" s="191">
        <v>585.90279999999996</v>
      </c>
      <c r="M231" s="182"/>
      <c r="N231" s="182"/>
      <c r="O231" s="182"/>
      <c r="P231" s="182"/>
    </row>
    <row r="232" spans="1:16" s="91" customFormat="1" ht="15.75" customHeight="1">
      <c r="A232" s="311">
        <v>45603</v>
      </c>
      <c r="B232" s="319" t="s">
        <v>45</v>
      </c>
      <c r="C232" s="268" t="s">
        <v>67</v>
      </c>
      <c r="D232" s="203" t="s">
        <v>5</v>
      </c>
      <c r="E232" s="371">
        <v>5000</v>
      </c>
      <c r="F232" s="239">
        <f t="shared" si="3"/>
        <v>8.5338387186407036</v>
      </c>
      <c r="G232" s="291" t="s">
        <v>669</v>
      </c>
      <c r="H232" s="362"/>
      <c r="I232" s="34" t="s">
        <v>24</v>
      </c>
      <c r="J232" s="225" t="s">
        <v>21</v>
      </c>
      <c r="K232" s="227" t="s">
        <v>762</v>
      </c>
      <c r="L232" s="191">
        <v>585.90279999999996</v>
      </c>
      <c r="M232" s="182"/>
      <c r="N232" s="182"/>
      <c r="O232" s="182"/>
      <c r="P232" s="182"/>
    </row>
    <row r="233" spans="1:16" s="91" customFormat="1" ht="15.75" customHeight="1">
      <c r="A233" s="311">
        <v>45603</v>
      </c>
      <c r="B233" s="319" t="s">
        <v>46</v>
      </c>
      <c r="C233" s="268" t="s">
        <v>67</v>
      </c>
      <c r="D233" s="203" t="s">
        <v>5</v>
      </c>
      <c r="E233" s="371">
        <v>10000</v>
      </c>
      <c r="F233" s="239">
        <f t="shared" si="3"/>
        <v>17.067677437281407</v>
      </c>
      <c r="G233" s="291" t="s">
        <v>670</v>
      </c>
      <c r="H233" s="362"/>
      <c r="I233" s="34" t="s">
        <v>24</v>
      </c>
      <c r="J233" s="225" t="s">
        <v>21</v>
      </c>
      <c r="K233" s="227" t="s">
        <v>762</v>
      </c>
      <c r="L233" s="191">
        <v>585.90279999999996</v>
      </c>
      <c r="M233" s="182"/>
      <c r="N233" s="182"/>
      <c r="O233" s="182"/>
      <c r="P233" s="182"/>
    </row>
    <row r="234" spans="1:16" s="91" customFormat="1" ht="15.75" customHeight="1">
      <c r="A234" s="311">
        <v>45603</v>
      </c>
      <c r="B234" s="319" t="s">
        <v>767</v>
      </c>
      <c r="C234" s="268" t="s">
        <v>214</v>
      </c>
      <c r="D234" s="203" t="s">
        <v>5</v>
      </c>
      <c r="E234" s="371">
        <v>2000</v>
      </c>
      <c r="F234" s="239">
        <f t="shared" si="3"/>
        <v>3.4135354874562815</v>
      </c>
      <c r="G234" s="291" t="s">
        <v>669</v>
      </c>
      <c r="H234" s="86"/>
      <c r="I234" s="34" t="s">
        <v>24</v>
      </c>
      <c r="J234" s="225" t="s">
        <v>21</v>
      </c>
      <c r="K234" s="227" t="s">
        <v>762</v>
      </c>
      <c r="L234" s="191">
        <v>585.90279999999996</v>
      </c>
      <c r="M234" s="182"/>
      <c r="N234" s="182"/>
      <c r="O234" s="182"/>
      <c r="P234" s="182"/>
    </row>
    <row r="235" spans="1:16" s="91" customFormat="1" ht="15.75" customHeight="1">
      <c r="A235" s="311">
        <v>45603</v>
      </c>
      <c r="B235" s="319" t="s">
        <v>741</v>
      </c>
      <c r="C235" s="268" t="s">
        <v>54</v>
      </c>
      <c r="D235" s="203" t="s">
        <v>5</v>
      </c>
      <c r="E235" s="371">
        <v>2500</v>
      </c>
      <c r="F235" s="239">
        <f t="shared" si="3"/>
        <v>4.2669193593203518</v>
      </c>
      <c r="G235" s="202" t="s">
        <v>687</v>
      </c>
      <c r="H235" s="301">
        <v>1</v>
      </c>
      <c r="I235" s="36" t="s">
        <v>93</v>
      </c>
      <c r="J235" s="225" t="s">
        <v>21</v>
      </c>
      <c r="K235" s="227" t="s">
        <v>762</v>
      </c>
      <c r="L235" s="191">
        <v>585.90279999999996</v>
      </c>
      <c r="M235" s="182"/>
      <c r="N235" s="182"/>
      <c r="O235" s="182"/>
      <c r="P235" s="182"/>
    </row>
    <row r="236" spans="1:16" s="91" customFormat="1" ht="15.75" customHeight="1">
      <c r="A236" s="311">
        <v>45603</v>
      </c>
      <c r="B236" s="319" t="s">
        <v>267</v>
      </c>
      <c r="C236" s="268" t="s">
        <v>54</v>
      </c>
      <c r="D236" s="203" t="s">
        <v>5</v>
      </c>
      <c r="E236" s="371">
        <v>5000</v>
      </c>
      <c r="F236" s="239">
        <f t="shared" si="3"/>
        <v>8.5338387186407036</v>
      </c>
      <c r="G236" s="202" t="s">
        <v>689</v>
      </c>
      <c r="H236" s="301">
        <v>1</v>
      </c>
      <c r="I236" s="36" t="s">
        <v>93</v>
      </c>
      <c r="J236" s="225" t="s">
        <v>21</v>
      </c>
      <c r="K236" s="227" t="s">
        <v>762</v>
      </c>
      <c r="L236" s="191">
        <v>585.90279999999996</v>
      </c>
      <c r="M236" s="182"/>
      <c r="N236" s="182"/>
      <c r="O236" s="182"/>
      <c r="P236" s="182"/>
    </row>
    <row r="237" spans="1:16" s="91" customFormat="1" ht="15.75" customHeight="1">
      <c r="A237" s="311">
        <v>45603</v>
      </c>
      <c r="B237" s="319" t="s">
        <v>44</v>
      </c>
      <c r="C237" s="268" t="s">
        <v>54</v>
      </c>
      <c r="D237" s="203" t="s">
        <v>5</v>
      </c>
      <c r="E237" s="371">
        <v>2000</v>
      </c>
      <c r="F237" s="239">
        <f t="shared" si="3"/>
        <v>3.4135354874562815</v>
      </c>
      <c r="G237" s="202" t="s">
        <v>687</v>
      </c>
      <c r="H237" s="301">
        <v>1</v>
      </c>
      <c r="I237" s="36" t="s">
        <v>93</v>
      </c>
      <c r="J237" s="225" t="s">
        <v>21</v>
      </c>
      <c r="K237" s="227" t="s">
        <v>762</v>
      </c>
      <c r="L237" s="191">
        <v>585.90279999999996</v>
      </c>
      <c r="M237" s="182"/>
      <c r="N237" s="182"/>
      <c r="O237" s="182"/>
      <c r="P237" s="182"/>
    </row>
    <row r="238" spans="1:16" s="91" customFormat="1" ht="15.75" customHeight="1">
      <c r="A238" s="311">
        <v>45603</v>
      </c>
      <c r="B238" s="319" t="s">
        <v>45</v>
      </c>
      <c r="C238" s="268" t="s">
        <v>67</v>
      </c>
      <c r="D238" s="203" t="s">
        <v>5</v>
      </c>
      <c r="E238" s="371">
        <v>5000</v>
      </c>
      <c r="F238" s="239">
        <f t="shared" si="3"/>
        <v>8.5338387186407036</v>
      </c>
      <c r="G238" s="202" t="s">
        <v>687</v>
      </c>
      <c r="H238" s="301">
        <v>1</v>
      </c>
      <c r="I238" s="36" t="s">
        <v>93</v>
      </c>
      <c r="J238" s="225" t="s">
        <v>21</v>
      </c>
      <c r="K238" s="227" t="s">
        <v>762</v>
      </c>
      <c r="L238" s="191">
        <v>585.90279999999996</v>
      </c>
      <c r="M238" s="182"/>
      <c r="N238" s="182"/>
      <c r="O238" s="182"/>
      <c r="P238" s="182"/>
    </row>
    <row r="239" spans="1:16" s="91" customFormat="1" ht="15.75" customHeight="1">
      <c r="A239" s="311">
        <v>45603</v>
      </c>
      <c r="B239" s="319" t="s">
        <v>746</v>
      </c>
      <c r="C239" s="268" t="s">
        <v>54</v>
      </c>
      <c r="D239" s="273" t="s">
        <v>6</v>
      </c>
      <c r="E239" s="371">
        <v>6000</v>
      </c>
      <c r="F239" s="239">
        <f t="shared" si="3"/>
        <v>10.240606462368843</v>
      </c>
      <c r="G239" s="272" t="s">
        <v>232</v>
      </c>
      <c r="H239" s="362"/>
      <c r="I239" s="36" t="s">
        <v>211</v>
      </c>
      <c r="J239" s="225" t="s">
        <v>21</v>
      </c>
      <c r="K239" s="227" t="s">
        <v>762</v>
      </c>
      <c r="L239" s="191">
        <v>585.90279999999996</v>
      </c>
      <c r="M239" s="182"/>
      <c r="N239" s="182"/>
      <c r="O239" s="182"/>
      <c r="P239" s="182"/>
    </row>
    <row r="240" spans="1:16" s="91" customFormat="1" ht="15.75" customHeight="1">
      <c r="A240" s="311">
        <v>45603</v>
      </c>
      <c r="B240" s="319" t="s">
        <v>45</v>
      </c>
      <c r="C240" s="268" t="s">
        <v>67</v>
      </c>
      <c r="D240" s="273" t="s">
        <v>6</v>
      </c>
      <c r="E240" s="371">
        <v>5000</v>
      </c>
      <c r="F240" s="239">
        <f t="shared" si="3"/>
        <v>8.5338387186407036</v>
      </c>
      <c r="G240" s="272" t="s">
        <v>231</v>
      </c>
      <c r="H240" s="86"/>
      <c r="I240" s="36" t="s">
        <v>211</v>
      </c>
      <c r="J240" s="225" t="s">
        <v>21</v>
      </c>
      <c r="K240" s="227" t="s">
        <v>762</v>
      </c>
      <c r="L240" s="191">
        <v>585.90279999999996</v>
      </c>
      <c r="M240" s="182"/>
      <c r="N240" s="182"/>
      <c r="O240" s="182"/>
      <c r="P240" s="182"/>
    </row>
    <row r="241" spans="1:16" s="91" customFormat="1" ht="15.75" customHeight="1">
      <c r="A241" s="311">
        <v>45603</v>
      </c>
      <c r="B241" s="319" t="s">
        <v>44</v>
      </c>
      <c r="C241" s="268" t="s">
        <v>54</v>
      </c>
      <c r="D241" s="273" t="s">
        <v>6</v>
      </c>
      <c r="E241" s="371">
        <v>2000</v>
      </c>
      <c r="F241" s="239">
        <f t="shared" si="3"/>
        <v>3.4135354874562815</v>
      </c>
      <c r="G241" s="272" t="s">
        <v>231</v>
      </c>
      <c r="H241" s="86"/>
      <c r="I241" s="36" t="s">
        <v>211</v>
      </c>
      <c r="J241" s="225" t="s">
        <v>21</v>
      </c>
      <c r="K241" s="227" t="s">
        <v>762</v>
      </c>
      <c r="L241" s="191">
        <v>585.90279999999996</v>
      </c>
      <c r="M241" s="182"/>
      <c r="N241" s="182"/>
      <c r="O241" s="182"/>
      <c r="P241" s="182"/>
    </row>
    <row r="242" spans="1:16" s="91" customFormat="1" ht="15.75" customHeight="1">
      <c r="A242" s="311">
        <v>45603</v>
      </c>
      <c r="B242" s="319" t="s">
        <v>46</v>
      </c>
      <c r="C242" s="268" t="s">
        <v>67</v>
      </c>
      <c r="D242" s="273" t="s">
        <v>6</v>
      </c>
      <c r="E242" s="371">
        <v>10000</v>
      </c>
      <c r="F242" s="239">
        <f t="shared" si="3"/>
        <v>17.067677437281407</v>
      </c>
      <c r="G242" s="272" t="s">
        <v>233</v>
      </c>
      <c r="H242" s="86"/>
      <c r="I242" s="36" t="s">
        <v>211</v>
      </c>
      <c r="J242" s="225" t="s">
        <v>21</v>
      </c>
      <c r="K242" s="227" t="s">
        <v>762</v>
      </c>
      <c r="L242" s="191">
        <v>585.90279999999996</v>
      </c>
      <c r="M242" s="182"/>
      <c r="N242" s="182"/>
      <c r="O242" s="182"/>
      <c r="P242" s="182"/>
    </row>
    <row r="243" spans="1:16" s="91" customFormat="1" ht="15.75" customHeight="1">
      <c r="A243" s="311">
        <v>45603</v>
      </c>
      <c r="B243" s="319" t="s">
        <v>68</v>
      </c>
      <c r="C243" s="268" t="s">
        <v>711</v>
      </c>
      <c r="D243" s="203" t="s">
        <v>5</v>
      </c>
      <c r="E243" s="371">
        <v>1500</v>
      </c>
      <c r="F243" s="239">
        <f t="shared" si="3"/>
        <v>2.5601516155922108</v>
      </c>
      <c r="G243" s="202" t="s">
        <v>712</v>
      </c>
      <c r="H243" s="301">
        <v>7</v>
      </c>
      <c r="I243" s="36" t="s">
        <v>220</v>
      </c>
      <c r="J243" s="225" t="s">
        <v>21</v>
      </c>
      <c r="K243" s="227" t="s">
        <v>762</v>
      </c>
      <c r="L243" s="191">
        <v>585.90279999999996</v>
      </c>
      <c r="M243" s="182"/>
      <c r="N243" s="182"/>
      <c r="O243" s="182"/>
      <c r="P243" s="182"/>
    </row>
    <row r="244" spans="1:16" s="91" customFormat="1" ht="15.75" customHeight="1">
      <c r="A244" s="311">
        <v>45603</v>
      </c>
      <c r="B244" s="319" t="s">
        <v>45</v>
      </c>
      <c r="C244" s="268" t="s">
        <v>67</v>
      </c>
      <c r="D244" s="203" t="s">
        <v>5</v>
      </c>
      <c r="E244" s="371">
        <v>3000</v>
      </c>
      <c r="F244" s="239">
        <f t="shared" si="3"/>
        <v>5.1203032311844217</v>
      </c>
      <c r="G244" s="202" t="s">
        <v>712</v>
      </c>
      <c r="H244" s="301">
        <v>7</v>
      </c>
      <c r="I244" s="36" t="s">
        <v>220</v>
      </c>
      <c r="J244" s="225" t="s">
        <v>21</v>
      </c>
      <c r="K244" s="227" t="s">
        <v>762</v>
      </c>
      <c r="L244" s="191">
        <v>585.90279999999996</v>
      </c>
      <c r="M244" s="182"/>
      <c r="N244" s="182"/>
      <c r="O244" s="182"/>
      <c r="P244" s="182"/>
    </row>
    <row r="245" spans="1:16" s="91" customFormat="1" ht="15.75" customHeight="1">
      <c r="A245" s="311">
        <v>45603</v>
      </c>
      <c r="B245" s="319" t="s">
        <v>753</v>
      </c>
      <c r="C245" s="268" t="s">
        <v>711</v>
      </c>
      <c r="D245" s="203" t="s">
        <v>5</v>
      </c>
      <c r="E245" s="371">
        <v>7500</v>
      </c>
      <c r="F245" s="239">
        <f t="shared" si="3"/>
        <v>12.800758077961055</v>
      </c>
      <c r="G245" s="202" t="s">
        <v>718</v>
      </c>
      <c r="H245" s="301">
        <v>7</v>
      </c>
      <c r="I245" s="36" t="s">
        <v>220</v>
      </c>
      <c r="J245" s="225" t="s">
        <v>21</v>
      </c>
      <c r="K245" s="227" t="s">
        <v>762</v>
      </c>
      <c r="L245" s="191">
        <v>585.90279999999996</v>
      </c>
      <c r="M245" s="182"/>
      <c r="N245" s="182"/>
      <c r="O245" s="182"/>
      <c r="P245" s="182"/>
    </row>
    <row r="246" spans="1:16" s="91" customFormat="1" ht="15.75" customHeight="1">
      <c r="A246" s="311">
        <v>45603</v>
      </c>
      <c r="B246" s="319" t="s">
        <v>731</v>
      </c>
      <c r="C246" s="268" t="s">
        <v>54</v>
      </c>
      <c r="D246" s="203" t="s">
        <v>5</v>
      </c>
      <c r="E246" s="371">
        <v>1500</v>
      </c>
      <c r="F246" s="239">
        <f t="shared" si="3"/>
        <v>2.5601516155922108</v>
      </c>
      <c r="G246" s="202" t="s">
        <v>732</v>
      </c>
      <c r="H246" s="301">
        <v>3</v>
      </c>
      <c r="I246" s="36" t="s">
        <v>238</v>
      </c>
      <c r="J246" s="225" t="s">
        <v>21</v>
      </c>
      <c r="K246" s="227" t="s">
        <v>762</v>
      </c>
      <c r="L246" s="191">
        <v>585.90279999999996</v>
      </c>
      <c r="M246" s="182"/>
      <c r="N246" s="182"/>
      <c r="O246" s="182"/>
      <c r="P246" s="182"/>
    </row>
    <row r="247" spans="1:16" s="91" customFormat="1" ht="15.75" customHeight="1">
      <c r="A247" s="311">
        <v>45603</v>
      </c>
      <c r="B247" s="319" t="s">
        <v>267</v>
      </c>
      <c r="C247" s="268" t="s">
        <v>54</v>
      </c>
      <c r="D247" s="203" t="s">
        <v>5</v>
      </c>
      <c r="E247" s="371">
        <v>7500</v>
      </c>
      <c r="F247" s="239">
        <f t="shared" si="3"/>
        <v>12.800758077961055</v>
      </c>
      <c r="G247" s="202" t="s">
        <v>733</v>
      </c>
      <c r="H247" s="301">
        <v>3</v>
      </c>
      <c r="I247" s="36" t="s">
        <v>238</v>
      </c>
      <c r="J247" s="225" t="s">
        <v>21</v>
      </c>
      <c r="K247" s="227" t="s">
        <v>762</v>
      </c>
      <c r="L247" s="191">
        <v>585.90279999999996</v>
      </c>
      <c r="M247" s="182"/>
      <c r="N247" s="182"/>
      <c r="O247" s="182"/>
      <c r="P247" s="182"/>
    </row>
    <row r="248" spans="1:16" s="91" customFormat="1" ht="15.75" customHeight="1">
      <c r="A248" s="311">
        <v>45603</v>
      </c>
      <c r="B248" s="319" t="s">
        <v>44</v>
      </c>
      <c r="C248" s="268" t="s">
        <v>54</v>
      </c>
      <c r="D248" s="203" t="s">
        <v>5</v>
      </c>
      <c r="E248" s="371">
        <v>1500</v>
      </c>
      <c r="F248" s="239">
        <f t="shared" si="3"/>
        <v>2.5601516155922108</v>
      </c>
      <c r="G248" s="202" t="s">
        <v>729</v>
      </c>
      <c r="H248" s="301">
        <v>3</v>
      </c>
      <c r="I248" s="36" t="s">
        <v>238</v>
      </c>
      <c r="J248" s="225" t="s">
        <v>21</v>
      </c>
      <c r="K248" s="227" t="s">
        <v>762</v>
      </c>
      <c r="L248" s="191">
        <v>585.90279999999996</v>
      </c>
      <c r="M248" s="182"/>
      <c r="N248" s="182"/>
      <c r="O248" s="182"/>
      <c r="P248" s="182"/>
    </row>
    <row r="249" spans="1:16" s="91" customFormat="1" ht="15.75" customHeight="1">
      <c r="A249" s="311">
        <v>45603</v>
      </c>
      <c r="B249" s="319" t="s">
        <v>45</v>
      </c>
      <c r="C249" s="268" t="s">
        <v>67</v>
      </c>
      <c r="D249" s="203" t="s">
        <v>5</v>
      </c>
      <c r="E249" s="371">
        <v>3000</v>
      </c>
      <c r="F249" s="239">
        <f t="shared" si="3"/>
        <v>5.1203032311844217</v>
      </c>
      <c r="G249" s="202" t="s">
        <v>729</v>
      </c>
      <c r="H249" s="301">
        <v>3</v>
      </c>
      <c r="I249" s="36" t="s">
        <v>238</v>
      </c>
      <c r="J249" s="225" t="s">
        <v>21</v>
      </c>
      <c r="K249" s="227" t="s">
        <v>762</v>
      </c>
      <c r="L249" s="191">
        <v>585.90279999999996</v>
      </c>
      <c r="M249" s="182"/>
      <c r="N249" s="182"/>
      <c r="O249" s="182"/>
      <c r="P249" s="182"/>
    </row>
    <row r="250" spans="1:16" s="91" customFormat="1" ht="15.75" customHeight="1">
      <c r="A250" s="311">
        <v>45603</v>
      </c>
      <c r="B250" s="319" t="s">
        <v>44</v>
      </c>
      <c r="C250" s="268" t="s">
        <v>54</v>
      </c>
      <c r="D250" s="42" t="s">
        <v>7</v>
      </c>
      <c r="E250" s="371">
        <v>3000</v>
      </c>
      <c r="F250" s="239">
        <f t="shared" si="3"/>
        <v>5.1203032311844217</v>
      </c>
      <c r="G250" s="51" t="s">
        <v>249</v>
      </c>
      <c r="H250" s="86"/>
      <c r="I250" s="88" t="s">
        <v>13</v>
      </c>
      <c r="J250" s="225" t="s">
        <v>21</v>
      </c>
      <c r="K250" s="227" t="s">
        <v>762</v>
      </c>
      <c r="L250" s="191">
        <v>585.90279999999996</v>
      </c>
      <c r="M250" s="182"/>
      <c r="N250" s="182"/>
      <c r="O250" s="182"/>
      <c r="P250" s="182"/>
    </row>
    <row r="251" spans="1:16" s="91" customFormat="1" ht="15.75" customHeight="1">
      <c r="A251" s="311">
        <v>45604</v>
      </c>
      <c r="B251" s="318" t="s">
        <v>17</v>
      </c>
      <c r="C251" s="268" t="s">
        <v>38</v>
      </c>
      <c r="D251" s="215" t="s">
        <v>8</v>
      </c>
      <c r="E251" s="371">
        <v>5000</v>
      </c>
      <c r="F251" s="239">
        <f t="shared" si="3"/>
        <v>8.5338387186407036</v>
      </c>
      <c r="G251" s="51" t="s">
        <v>399</v>
      </c>
      <c r="H251" s="260"/>
      <c r="I251" s="44" t="s">
        <v>16</v>
      </c>
      <c r="J251" s="225" t="s">
        <v>21</v>
      </c>
      <c r="K251" s="227" t="s">
        <v>762</v>
      </c>
      <c r="L251" s="191">
        <v>585.90279999999996</v>
      </c>
      <c r="M251" s="182"/>
      <c r="N251" s="182"/>
      <c r="O251" s="182"/>
      <c r="P251" s="182"/>
    </row>
    <row r="252" spans="1:16" s="91" customFormat="1" ht="15.75" customHeight="1">
      <c r="A252" s="311">
        <v>45604</v>
      </c>
      <c r="B252" s="318" t="s">
        <v>17</v>
      </c>
      <c r="C252" s="268" t="s">
        <v>38</v>
      </c>
      <c r="D252" s="215" t="s">
        <v>8</v>
      </c>
      <c r="E252" s="371">
        <v>5000</v>
      </c>
      <c r="F252" s="239">
        <f t="shared" si="3"/>
        <v>8.5338387186407036</v>
      </c>
      <c r="G252" s="51" t="s">
        <v>400</v>
      </c>
      <c r="H252" s="260"/>
      <c r="I252" s="44" t="s">
        <v>15</v>
      </c>
      <c r="J252" s="225" t="s">
        <v>21</v>
      </c>
      <c r="K252" s="227" t="s">
        <v>762</v>
      </c>
      <c r="L252" s="191">
        <v>585.90279999999996</v>
      </c>
      <c r="M252" s="182"/>
      <c r="N252" s="182"/>
      <c r="O252" s="182"/>
      <c r="P252" s="182"/>
    </row>
    <row r="253" spans="1:16" s="91" customFormat="1" ht="15.75" customHeight="1">
      <c r="A253" s="311">
        <v>45604</v>
      </c>
      <c r="B253" s="318" t="s">
        <v>17</v>
      </c>
      <c r="C253" s="268" t="s">
        <v>38</v>
      </c>
      <c r="D253" s="215" t="s">
        <v>6</v>
      </c>
      <c r="E253" s="371">
        <v>5000</v>
      </c>
      <c r="F253" s="239">
        <f t="shared" si="3"/>
        <v>8.5338387186407036</v>
      </c>
      <c r="G253" s="51" t="s">
        <v>401</v>
      </c>
      <c r="H253" s="260"/>
      <c r="I253" s="36" t="s">
        <v>69</v>
      </c>
      <c r="J253" s="225" t="s">
        <v>21</v>
      </c>
      <c r="K253" s="227" t="s">
        <v>762</v>
      </c>
      <c r="L253" s="191">
        <v>585.90279999999996</v>
      </c>
      <c r="M253" s="182"/>
      <c r="N253" s="182"/>
      <c r="O253" s="182"/>
      <c r="P253" s="182"/>
    </row>
    <row r="254" spans="1:16" s="91" customFormat="1" ht="15.75" customHeight="1">
      <c r="A254" s="311">
        <v>45604</v>
      </c>
      <c r="B254" s="318" t="s">
        <v>17</v>
      </c>
      <c r="C254" s="268" t="s">
        <v>38</v>
      </c>
      <c r="D254" s="215" t="s">
        <v>5</v>
      </c>
      <c r="E254" s="371">
        <v>5000</v>
      </c>
      <c r="F254" s="239">
        <f t="shared" si="3"/>
        <v>8.5338387186407036</v>
      </c>
      <c r="G254" s="51" t="s">
        <v>402</v>
      </c>
      <c r="H254" s="260"/>
      <c r="I254" s="176" t="s">
        <v>43</v>
      </c>
      <c r="J254" s="225" t="s">
        <v>21</v>
      </c>
      <c r="K254" s="227" t="s">
        <v>762</v>
      </c>
      <c r="L254" s="191">
        <v>585.90279999999996</v>
      </c>
      <c r="M254" s="182"/>
      <c r="N254" s="182"/>
      <c r="O254" s="182"/>
      <c r="P254" s="182"/>
    </row>
    <row r="255" spans="1:16" s="91" customFormat="1" ht="15.75" customHeight="1">
      <c r="A255" s="311">
        <v>45604</v>
      </c>
      <c r="B255" s="318" t="s">
        <v>17</v>
      </c>
      <c r="C255" s="268" t="s">
        <v>38</v>
      </c>
      <c r="D255" s="215" t="s">
        <v>5</v>
      </c>
      <c r="E255" s="371">
        <v>5000</v>
      </c>
      <c r="F255" s="239">
        <f t="shared" si="3"/>
        <v>8.5338387186407036</v>
      </c>
      <c r="G255" s="51" t="s">
        <v>403</v>
      </c>
      <c r="H255" s="260"/>
      <c r="I255" s="44" t="s">
        <v>24</v>
      </c>
      <c r="J255" s="225" t="s">
        <v>21</v>
      </c>
      <c r="K255" s="227" t="s">
        <v>762</v>
      </c>
      <c r="L255" s="191">
        <v>585.90279999999996</v>
      </c>
      <c r="M255" s="182"/>
      <c r="N255" s="182"/>
      <c r="O255" s="182"/>
      <c r="P255" s="182"/>
    </row>
    <row r="256" spans="1:16" s="91" customFormat="1" ht="15.75" customHeight="1">
      <c r="A256" s="311">
        <v>45604</v>
      </c>
      <c r="B256" s="318" t="s">
        <v>17</v>
      </c>
      <c r="C256" s="268" t="s">
        <v>38</v>
      </c>
      <c r="D256" s="215" t="s">
        <v>7</v>
      </c>
      <c r="E256" s="371">
        <v>2500</v>
      </c>
      <c r="F256" s="239">
        <f t="shared" si="3"/>
        <v>4.2669193593203518</v>
      </c>
      <c r="G256" s="51" t="s">
        <v>404</v>
      </c>
      <c r="H256" s="197"/>
      <c r="I256" s="44" t="s">
        <v>13</v>
      </c>
      <c r="J256" s="225" t="s">
        <v>21</v>
      </c>
      <c r="K256" s="227" t="s">
        <v>762</v>
      </c>
      <c r="L256" s="191">
        <v>585.90279999999996</v>
      </c>
      <c r="M256" s="182"/>
      <c r="N256" s="182"/>
      <c r="O256" s="182"/>
      <c r="P256" s="182"/>
    </row>
    <row r="257" spans="1:16" s="91" customFormat="1" ht="15.75" customHeight="1">
      <c r="A257" s="311">
        <v>45604</v>
      </c>
      <c r="B257" s="318" t="s">
        <v>17</v>
      </c>
      <c r="C257" s="268" t="s">
        <v>38</v>
      </c>
      <c r="D257" s="215" t="s">
        <v>6</v>
      </c>
      <c r="E257" s="371">
        <v>2500</v>
      </c>
      <c r="F257" s="239">
        <f t="shared" si="3"/>
        <v>4.2669193593203518</v>
      </c>
      <c r="G257" s="51" t="s">
        <v>405</v>
      </c>
      <c r="H257" s="197"/>
      <c r="I257" s="44" t="s">
        <v>11</v>
      </c>
      <c r="J257" s="225" t="s">
        <v>21</v>
      </c>
      <c r="K257" s="227" t="s">
        <v>762</v>
      </c>
      <c r="L257" s="191">
        <v>585.90279999999996</v>
      </c>
      <c r="M257" s="182"/>
      <c r="N257" s="182"/>
      <c r="O257" s="182"/>
      <c r="P257" s="182"/>
    </row>
    <row r="258" spans="1:16" s="91" customFormat="1" ht="15.75" customHeight="1">
      <c r="A258" s="311">
        <v>45604</v>
      </c>
      <c r="B258" s="318" t="s">
        <v>17</v>
      </c>
      <c r="C258" s="268" t="s">
        <v>38</v>
      </c>
      <c r="D258" s="215" t="s">
        <v>6</v>
      </c>
      <c r="E258" s="371">
        <v>2500</v>
      </c>
      <c r="F258" s="239">
        <f t="shared" ref="F258:F321" si="4">E258/L258</f>
        <v>4.2669193593203518</v>
      </c>
      <c r="G258" s="51" t="s">
        <v>406</v>
      </c>
      <c r="H258" s="197"/>
      <c r="I258" s="44" t="s">
        <v>55</v>
      </c>
      <c r="J258" s="225" t="s">
        <v>21</v>
      </c>
      <c r="K258" s="227" t="s">
        <v>762</v>
      </c>
      <c r="L258" s="191">
        <v>585.90279999999996</v>
      </c>
      <c r="M258" s="182"/>
      <c r="N258" s="182"/>
      <c r="O258" s="182"/>
      <c r="P258" s="182"/>
    </row>
    <row r="259" spans="1:16" s="91" customFormat="1" ht="15.75" customHeight="1">
      <c r="A259" s="311">
        <v>45604</v>
      </c>
      <c r="B259" s="318" t="s">
        <v>17</v>
      </c>
      <c r="C259" s="268" t="s">
        <v>38</v>
      </c>
      <c r="D259" s="215" t="s">
        <v>6</v>
      </c>
      <c r="E259" s="371">
        <v>2500</v>
      </c>
      <c r="F259" s="239">
        <f t="shared" si="4"/>
        <v>4.2669193593203518</v>
      </c>
      <c r="G259" s="51" t="s">
        <v>407</v>
      </c>
      <c r="H259" s="197"/>
      <c r="I259" s="36" t="s">
        <v>211</v>
      </c>
      <c r="J259" s="225" t="s">
        <v>21</v>
      </c>
      <c r="K259" s="227" t="s">
        <v>762</v>
      </c>
      <c r="L259" s="191">
        <v>585.90279999999996</v>
      </c>
      <c r="M259" s="182"/>
      <c r="N259" s="182"/>
      <c r="O259" s="182"/>
      <c r="P259" s="182"/>
    </row>
    <row r="260" spans="1:16" s="91" customFormat="1" ht="15.75" customHeight="1">
      <c r="A260" s="311">
        <v>45604</v>
      </c>
      <c r="B260" s="318" t="s">
        <v>17</v>
      </c>
      <c r="C260" s="268" t="s">
        <v>38</v>
      </c>
      <c r="D260" s="215" t="s">
        <v>5</v>
      </c>
      <c r="E260" s="371">
        <v>2500</v>
      </c>
      <c r="F260" s="239">
        <f t="shared" si="4"/>
        <v>4.2669193593203518</v>
      </c>
      <c r="G260" s="51" t="s">
        <v>408</v>
      </c>
      <c r="H260" s="189"/>
      <c r="I260" s="44" t="s">
        <v>93</v>
      </c>
      <c r="J260" s="225" t="s">
        <v>21</v>
      </c>
      <c r="K260" s="227" t="s">
        <v>762</v>
      </c>
      <c r="L260" s="191">
        <v>585.90279999999996</v>
      </c>
      <c r="M260" s="182"/>
      <c r="N260" s="182"/>
      <c r="O260" s="182"/>
      <c r="P260" s="182"/>
    </row>
    <row r="261" spans="1:16" s="91" customFormat="1" ht="15.75" customHeight="1">
      <c r="A261" s="311">
        <v>45604</v>
      </c>
      <c r="B261" s="318" t="s">
        <v>17</v>
      </c>
      <c r="C261" s="268" t="s">
        <v>38</v>
      </c>
      <c r="D261" s="215" t="s">
        <v>5</v>
      </c>
      <c r="E261" s="371">
        <v>2500</v>
      </c>
      <c r="F261" s="239">
        <f t="shared" si="4"/>
        <v>4.2669193593203518</v>
      </c>
      <c r="G261" s="51" t="s">
        <v>409</v>
      </c>
      <c r="H261" s="189"/>
      <c r="I261" s="44" t="s">
        <v>220</v>
      </c>
      <c r="J261" s="225" t="s">
        <v>21</v>
      </c>
      <c r="K261" s="227" t="s">
        <v>762</v>
      </c>
      <c r="L261" s="191">
        <v>585.90279999999996</v>
      </c>
      <c r="M261" s="182"/>
      <c r="N261" s="182"/>
      <c r="O261" s="182"/>
      <c r="P261" s="182"/>
    </row>
    <row r="262" spans="1:16" s="91" customFormat="1" ht="15.75" customHeight="1">
      <c r="A262" s="311">
        <v>45604</v>
      </c>
      <c r="B262" s="318" t="s">
        <v>17</v>
      </c>
      <c r="C262" s="268" t="s">
        <v>38</v>
      </c>
      <c r="D262" s="215" t="s">
        <v>5</v>
      </c>
      <c r="E262" s="371">
        <v>2500</v>
      </c>
      <c r="F262" s="239">
        <f t="shared" si="4"/>
        <v>4.2669193593203518</v>
      </c>
      <c r="G262" s="51" t="s">
        <v>410</v>
      </c>
      <c r="H262" s="175"/>
      <c r="I262" s="44" t="s">
        <v>238</v>
      </c>
      <c r="J262" s="225" t="s">
        <v>21</v>
      </c>
      <c r="K262" s="227" t="s">
        <v>762</v>
      </c>
      <c r="L262" s="191">
        <v>585.90279999999996</v>
      </c>
      <c r="M262" s="182"/>
      <c r="N262" s="182"/>
      <c r="O262" s="182"/>
      <c r="P262" s="182"/>
    </row>
    <row r="263" spans="1:16" s="91" customFormat="1" ht="15.75" customHeight="1">
      <c r="A263" s="311">
        <v>45604</v>
      </c>
      <c r="B263" s="318" t="s">
        <v>17</v>
      </c>
      <c r="C263" s="268" t="s">
        <v>38</v>
      </c>
      <c r="D263" s="215" t="s">
        <v>9</v>
      </c>
      <c r="E263" s="371">
        <v>2500</v>
      </c>
      <c r="F263" s="239">
        <f t="shared" si="4"/>
        <v>4.2669193593203518</v>
      </c>
      <c r="G263" s="51" t="s">
        <v>411</v>
      </c>
      <c r="H263" s="189"/>
      <c r="I263" s="44" t="s">
        <v>209</v>
      </c>
      <c r="J263" s="225" t="s">
        <v>21</v>
      </c>
      <c r="K263" s="227" t="s">
        <v>762</v>
      </c>
      <c r="L263" s="191">
        <v>585.90279999999996</v>
      </c>
      <c r="M263" s="182"/>
      <c r="N263" s="182"/>
      <c r="O263" s="182"/>
      <c r="P263" s="182"/>
    </row>
    <row r="264" spans="1:16" s="91" customFormat="1" ht="15.75" customHeight="1">
      <c r="A264" s="311">
        <v>45604</v>
      </c>
      <c r="B264" s="318" t="s">
        <v>17</v>
      </c>
      <c r="C264" s="268" t="s">
        <v>38</v>
      </c>
      <c r="D264" s="215" t="s">
        <v>9</v>
      </c>
      <c r="E264" s="371">
        <v>2500</v>
      </c>
      <c r="F264" s="239">
        <f t="shared" si="4"/>
        <v>4.2669193593203518</v>
      </c>
      <c r="G264" s="51" t="s">
        <v>412</v>
      </c>
      <c r="H264" s="189"/>
      <c r="I264" s="44" t="s">
        <v>14</v>
      </c>
      <c r="J264" s="225" t="s">
        <v>21</v>
      </c>
      <c r="K264" s="227" t="s">
        <v>762</v>
      </c>
      <c r="L264" s="191">
        <v>585.90279999999996</v>
      </c>
      <c r="M264" s="182"/>
      <c r="N264" s="182"/>
      <c r="O264" s="182"/>
      <c r="P264" s="182"/>
    </row>
    <row r="265" spans="1:16" s="91" customFormat="1" ht="15.75" customHeight="1">
      <c r="A265" s="311">
        <v>45604</v>
      </c>
      <c r="B265" s="321" t="s">
        <v>44</v>
      </c>
      <c r="C265" s="268" t="s">
        <v>54</v>
      </c>
      <c r="D265" s="203" t="s">
        <v>8</v>
      </c>
      <c r="E265" s="371">
        <v>2700</v>
      </c>
      <c r="F265" s="239">
        <f t="shared" si="4"/>
        <v>4.6082729080659801</v>
      </c>
      <c r="G265" s="51" t="s">
        <v>219</v>
      </c>
      <c r="H265" s="241"/>
      <c r="I265" s="88" t="s">
        <v>16</v>
      </c>
      <c r="J265" s="225" t="s">
        <v>21</v>
      </c>
      <c r="K265" s="227" t="s">
        <v>762</v>
      </c>
      <c r="L265" s="191">
        <v>585.90279999999996</v>
      </c>
      <c r="M265" s="182"/>
      <c r="N265" s="182"/>
      <c r="O265" s="182"/>
      <c r="P265" s="182"/>
    </row>
    <row r="266" spans="1:16" s="91" customFormat="1" ht="15.75" customHeight="1">
      <c r="A266" s="312">
        <v>45604</v>
      </c>
      <c r="B266" s="324" t="s">
        <v>614</v>
      </c>
      <c r="C266" s="268" t="s">
        <v>54</v>
      </c>
      <c r="D266" s="204" t="s">
        <v>8</v>
      </c>
      <c r="E266" s="371">
        <v>10000</v>
      </c>
      <c r="F266" s="239">
        <f t="shared" si="4"/>
        <v>17.067677437281407</v>
      </c>
      <c r="G266" s="204" t="s">
        <v>240</v>
      </c>
      <c r="H266" s="357"/>
      <c r="I266" s="88" t="s">
        <v>15</v>
      </c>
      <c r="J266" s="225" t="s">
        <v>21</v>
      </c>
      <c r="K266" s="227" t="s">
        <v>762</v>
      </c>
      <c r="L266" s="191">
        <v>585.90279999999996</v>
      </c>
      <c r="M266" s="182"/>
      <c r="N266" s="182"/>
      <c r="O266" s="182"/>
      <c r="P266" s="182"/>
    </row>
    <row r="267" spans="1:16" s="91" customFormat="1" ht="15.75" customHeight="1">
      <c r="A267" s="187">
        <v>45604</v>
      </c>
      <c r="B267" s="322" t="s">
        <v>44</v>
      </c>
      <c r="C267" s="268" t="s">
        <v>54</v>
      </c>
      <c r="D267" s="192" t="s">
        <v>6</v>
      </c>
      <c r="E267" s="371">
        <v>2000</v>
      </c>
      <c r="F267" s="239">
        <f t="shared" si="4"/>
        <v>3.4135354874562815</v>
      </c>
      <c r="G267" s="39" t="s">
        <v>59</v>
      </c>
      <c r="H267" s="189"/>
      <c r="I267" s="36" t="s">
        <v>69</v>
      </c>
      <c r="J267" s="225" t="s">
        <v>21</v>
      </c>
      <c r="K267" s="227" t="s">
        <v>762</v>
      </c>
      <c r="L267" s="191">
        <v>585.90279999999996</v>
      </c>
      <c r="M267" s="182"/>
      <c r="N267" s="182"/>
      <c r="O267" s="182"/>
      <c r="P267" s="182"/>
    </row>
    <row r="268" spans="1:16" s="91" customFormat="1" ht="15.75" customHeight="1">
      <c r="A268" s="311">
        <v>45604</v>
      </c>
      <c r="B268" s="319" t="s">
        <v>44</v>
      </c>
      <c r="C268" s="268" t="s">
        <v>54</v>
      </c>
      <c r="D268" s="203" t="s">
        <v>6</v>
      </c>
      <c r="E268" s="371">
        <v>2000</v>
      </c>
      <c r="F268" s="239">
        <f t="shared" si="4"/>
        <v>3.4135354874562815</v>
      </c>
      <c r="G268" s="202" t="s">
        <v>112</v>
      </c>
      <c r="H268" s="197"/>
      <c r="I268" s="208" t="s">
        <v>11</v>
      </c>
      <c r="J268" s="225" t="s">
        <v>21</v>
      </c>
      <c r="K268" s="227" t="s">
        <v>762</v>
      </c>
      <c r="L268" s="191">
        <v>585.90279999999996</v>
      </c>
      <c r="M268" s="182"/>
      <c r="N268" s="182"/>
      <c r="O268" s="182"/>
      <c r="P268" s="182"/>
    </row>
    <row r="269" spans="1:16" s="91" customFormat="1" ht="15.75" customHeight="1">
      <c r="A269" s="311">
        <v>45604</v>
      </c>
      <c r="B269" s="319" t="s">
        <v>44</v>
      </c>
      <c r="C269" s="268" t="s">
        <v>54</v>
      </c>
      <c r="D269" s="203" t="s">
        <v>9</v>
      </c>
      <c r="E269" s="371">
        <v>3000</v>
      </c>
      <c r="F269" s="239">
        <f t="shared" si="4"/>
        <v>5.1203032311844217</v>
      </c>
      <c r="G269" s="51" t="s">
        <v>56</v>
      </c>
      <c r="H269" s="246"/>
      <c r="I269" s="44" t="s">
        <v>14</v>
      </c>
      <c r="J269" s="225" t="s">
        <v>21</v>
      </c>
      <c r="K269" s="227" t="s">
        <v>762</v>
      </c>
      <c r="L269" s="191">
        <v>585.90279999999996</v>
      </c>
      <c r="M269" s="182"/>
      <c r="N269" s="182"/>
      <c r="O269" s="182"/>
      <c r="P269" s="182"/>
    </row>
    <row r="270" spans="1:16" s="91" customFormat="1" ht="15.75" customHeight="1">
      <c r="A270" s="311">
        <v>45604</v>
      </c>
      <c r="B270" s="209" t="s">
        <v>44</v>
      </c>
      <c r="C270" s="268" t="s">
        <v>54</v>
      </c>
      <c r="D270" s="280" t="s">
        <v>9</v>
      </c>
      <c r="E270" s="371">
        <v>2000</v>
      </c>
      <c r="F270" s="239">
        <f t="shared" si="4"/>
        <v>3.4135354874562815</v>
      </c>
      <c r="G270" s="37" t="s">
        <v>229</v>
      </c>
      <c r="H270" s="197"/>
      <c r="I270" s="36" t="s">
        <v>225</v>
      </c>
      <c r="J270" s="225" t="s">
        <v>21</v>
      </c>
      <c r="K270" s="227" t="s">
        <v>762</v>
      </c>
      <c r="L270" s="191">
        <v>585.90279999999996</v>
      </c>
      <c r="M270" s="182"/>
      <c r="N270" s="182"/>
      <c r="O270" s="182"/>
      <c r="P270" s="182"/>
    </row>
    <row r="271" spans="1:16" s="91" customFormat="1" ht="15.75" customHeight="1">
      <c r="A271" s="311">
        <v>45604</v>
      </c>
      <c r="B271" s="319" t="s">
        <v>44</v>
      </c>
      <c r="C271" s="268" t="s">
        <v>54</v>
      </c>
      <c r="D271" s="203" t="s">
        <v>6</v>
      </c>
      <c r="E271" s="371">
        <v>2000</v>
      </c>
      <c r="F271" s="239">
        <f t="shared" si="4"/>
        <v>3.4135354874562815</v>
      </c>
      <c r="G271" s="202" t="s">
        <v>84</v>
      </c>
      <c r="H271" s="241"/>
      <c r="I271" s="208" t="s">
        <v>55</v>
      </c>
      <c r="J271" s="225" t="s">
        <v>21</v>
      </c>
      <c r="K271" s="227" t="s">
        <v>762</v>
      </c>
      <c r="L271" s="191">
        <v>585.90279999999996</v>
      </c>
      <c r="M271" s="182"/>
      <c r="N271" s="182"/>
      <c r="O271" s="182"/>
      <c r="P271" s="182"/>
    </row>
    <row r="272" spans="1:16" s="91" customFormat="1" ht="15.75" customHeight="1">
      <c r="A272" s="311">
        <v>45604</v>
      </c>
      <c r="B272" s="319" t="s">
        <v>44</v>
      </c>
      <c r="C272" s="268" t="s">
        <v>54</v>
      </c>
      <c r="D272" s="203" t="s">
        <v>5</v>
      </c>
      <c r="E272" s="371">
        <v>2400</v>
      </c>
      <c r="F272" s="239">
        <f t="shared" si="4"/>
        <v>4.0962425849475377</v>
      </c>
      <c r="G272" s="202" t="s">
        <v>57</v>
      </c>
      <c r="H272" s="357"/>
      <c r="I272" s="176" t="s">
        <v>43</v>
      </c>
      <c r="J272" s="225" t="s">
        <v>21</v>
      </c>
      <c r="K272" s="227" t="s">
        <v>762</v>
      </c>
      <c r="L272" s="191">
        <v>585.90279999999996</v>
      </c>
      <c r="M272" s="182"/>
      <c r="N272" s="182"/>
      <c r="O272" s="182"/>
      <c r="P272" s="182"/>
    </row>
    <row r="273" spans="1:16" s="91" customFormat="1" ht="15.75" customHeight="1">
      <c r="A273" s="311">
        <v>45604</v>
      </c>
      <c r="B273" s="319" t="s">
        <v>257</v>
      </c>
      <c r="C273" s="268" t="s">
        <v>54</v>
      </c>
      <c r="D273" s="203" t="s">
        <v>5</v>
      </c>
      <c r="E273" s="371">
        <v>2500</v>
      </c>
      <c r="F273" s="239">
        <f t="shared" si="4"/>
        <v>4.2669193593203518</v>
      </c>
      <c r="G273" s="291" t="s">
        <v>673</v>
      </c>
      <c r="H273" s="189"/>
      <c r="I273" s="34" t="s">
        <v>24</v>
      </c>
      <c r="J273" s="225" t="s">
        <v>21</v>
      </c>
      <c r="K273" s="227" t="s">
        <v>762</v>
      </c>
      <c r="L273" s="191">
        <v>585.90279999999996</v>
      </c>
      <c r="M273" s="182"/>
      <c r="N273" s="182"/>
      <c r="O273" s="182"/>
      <c r="P273" s="182"/>
    </row>
    <row r="274" spans="1:16" s="91" customFormat="1" ht="15.75" customHeight="1">
      <c r="A274" s="311">
        <v>45604</v>
      </c>
      <c r="B274" s="319" t="s">
        <v>44</v>
      </c>
      <c r="C274" s="268" t="s">
        <v>54</v>
      </c>
      <c r="D274" s="203" t="s">
        <v>5</v>
      </c>
      <c r="E274" s="371">
        <v>2000</v>
      </c>
      <c r="F274" s="239">
        <f t="shared" si="4"/>
        <v>3.4135354874562815</v>
      </c>
      <c r="G274" s="291" t="s">
        <v>669</v>
      </c>
      <c r="H274" s="359"/>
      <c r="I274" s="34" t="s">
        <v>24</v>
      </c>
      <c r="J274" s="225" t="s">
        <v>21</v>
      </c>
      <c r="K274" s="227" t="s">
        <v>762</v>
      </c>
      <c r="L274" s="191">
        <v>585.90279999999996</v>
      </c>
      <c r="M274" s="182"/>
      <c r="N274" s="182"/>
      <c r="O274" s="182"/>
      <c r="P274" s="182"/>
    </row>
    <row r="275" spans="1:16" s="91" customFormat="1" ht="15.75" customHeight="1">
      <c r="A275" s="311">
        <v>45604</v>
      </c>
      <c r="B275" s="319" t="s">
        <v>45</v>
      </c>
      <c r="C275" s="268" t="s">
        <v>67</v>
      </c>
      <c r="D275" s="203" t="s">
        <v>5</v>
      </c>
      <c r="E275" s="371">
        <v>5000</v>
      </c>
      <c r="F275" s="239">
        <f t="shared" si="4"/>
        <v>8.5338387186407036</v>
      </c>
      <c r="G275" s="291" t="s">
        <v>669</v>
      </c>
      <c r="H275" s="359"/>
      <c r="I275" s="34" t="s">
        <v>24</v>
      </c>
      <c r="J275" s="225" t="s">
        <v>21</v>
      </c>
      <c r="K275" s="227" t="s">
        <v>762</v>
      </c>
      <c r="L275" s="191">
        <v>585.90279999999996</v>
      </c>
      <c r="M275" s="182"/>
      <c r="N275" s="182"/>
      <c r="O275" s="182"/>
      <c r="P275" s="182"/>
    </row>
    <row r="276" spans="1:16" s="91" customFormat="1" ht="15.75" customHeight="1">
      <c r="A276" s="311">
        <v>45604</v>
      </c>
      <c r="B276" s="319" t="s">
        <v>44</v>
      </c>
      <c r="C276" s="268" t="s">
        <v>54</v>
      </c>
      <c r="D276" s="203" t="s">
        <v>5</v>
      </c>
      <c r="E276" s="371">
        <v>2800</v>
      </c>
      <c r="F276" s="239">
        <f t="shared" si="4"/>
        <v>4.7789496824387943</v>
      </c>
      <c r="G276" s="202" t="s">
        <v>94</v>
      </c>
      <c r="H276" s="271"/>
      <c r="I276" s="36" t="s">
        <v>93</v>
      </c>
      <c r="J276" s="225" t="s">
        <v>21</v>
      </c>
      <c r="K276" s="227" t="s">
        <v>762</v>
      </c>
      <c r="L276" s="191">
        <v>585.90279999999996</v>
      </c>
      <c r="M276" s="182"/>
      <c r="N276" s="182"/>
      <c r="O276" s="182"/>
      <c r="P276" s="182"/>
    </row>
    <row r="277" spans="1:16" s="162" customFormat="1" ht="14.45" customHeight="1">
      <c r="A277" s="311">
        <v>45604</v>
      </c>
      <c r="B277" s="319" t="s">
        <v>747</v>
      </c>
      <c r="C277" s="268" t="s">
        <v>54</v>
      </c>
      <c r="D277" s="273" t="s">
        <v>6</v>
      </c>
      <c r="E277" s="371">
        <v>6000</v>
      </c>
      <c r="F277" s="239">
        <f t="shared" si="4"/>
        <v>10.240606462368843</v>
      </c>
      <c r="G277" s="272" t="s">
        <v>231</v>
      </c>
      <c r="H277" s="189"/>
      <c r="I277" s="36" t="s">
        <v>211</v>
      </c>
      <c r="J277" s="225" t="s">
        <v>21</v>
      </c>
      <c r="K277" s="227" t="s">
        <v>762</v>
      </c>
      <c r="L277" s="191">
        <v>585.90279999999996</v>
      </c>
      <c r="M277" s="182"/>
      <c r="N277" s="182"/>
      <c r="O277" s="182"/>
      <c r="P277" s="182"/>
    </row>
    <row r="278" spans="1:16" s="162" customFormat="1" ht="14.45" customHeight="1">
      <c r="A278" s="311">
        <v>45604</v>
      </c>
      <c r="B278" s="319" t="s">
        <v>45</v>
      </c>
      <c r="C278" s="268" t="s">
        <v>67</v>
      </c>
      <c r="D278" s="273" t="s">
        <v>6</v>
      </c>
      <c r="E278" s="371">
        <v>5000</v>
      </c>
      <c r="F278" s="239">
        <f t="shared" si="4"/>
        <v>8.5338387186407036</v>
      </c>
      <c r="G278" s="272" t="s">
        <v>231</v>
      </c>
      <c r="H278" s="241"/>
      <c r="I278" s="36" t="s">
        <v>211</v>
      </c>
      <c r="J278" s="225" t="s">
        <v>21</v>
      </c>
      <c r="K278" s="227" t="s">
        <v>762</v>
      </c>
      <c r="L278" s="191">
        <v>585.90279999999996</v>
      </c>
      <c r="M278" s="182"/>
      <c r="N278" s="182"/>
      <c r="O278" s="182"/>
      <c r="P278" s="182"/>
    </row>
    <row r="279" spans="1:16" s="162" customFormat="1" ht="14.45" customHeight="1">
      <c r="A279" s="311">
        <v>45604</v>
      </c>
      <c r="B279" s="319" t="s">
        <v>44</v>
      </c>
      <c r="C279" s="268" t="s">
        <v>54</v>
      </c>
      <c r="D279" s="273" t="s">
        <v>6</v>
      </c>
      <c r="E279" s="371">
        <v>3900</v>
      </c>
      <c r="F279" s="239">
        <f t="shared" si="4"/>
        <v>6.656394200539749</v>
      </c>
      <c r="G279" s="272" t="s">
        <v>231</v>
      </c>
      <c r="H279" s="189"/>
      <c r="I279" s="36" t="s">
        <v>211</v>
      </c>
      <c r="J279" s="225" t="s">
        <v>21</v>
      </c>
      <c r="K279" s="227" t="s">
        <v>762</v>
      </c>
      <c r="L279" s="191">
        <v>585.90279999999996</v>
      </c>
      <c r="M279" s="182"/>
      <c r="N279" s="182"/>
      <c r="O279" s="182"/>
      <c r="P279" s="182"/>
    </row>
    <row r="280" spans="1:16" s="162" customFormat="1" ht="14.45" customHeight="1">
      <c r="A280" s="311">
        <v>45604</v>
      </c>
      <c r="B280" s="319" t="s">
        <v>701</v>
      </c>
      <c r="C280" s="268" t="s">
        <v>54</v>
      </c>
      <c r="D280" s="273" t="s">
        <v>6</v>
      </c>
      <c r="E280" s="371">
        <v>39000</v>
      </c>
      <c r="F280" s="239">
        <f t="shared" si="4"/>
        <v>66.563942005397493</v>
      </c>
      <c r="G280" s="272" t="s">
        <v>234</v>
      </c>
      <c r="H280" s="359"/>
      <c r="I280" s="36" t="s">
        <v>211</v>
      </c>
      <c r="J280" s="225" t="s">
        <v>21</v>
      </c>
      <c r="K280" s="227" t="s">
        <v>762</v>
      </c>
      <c r="L280" s="191">
        <v>585.90279999999996</v>
      </c>
      <c r="M280" s="182"/>
      <c r="N280" s="182"/>
      <c r="O280" s="182"/>
      <c r="P280" s="182"/>
    </row>
    <row r="281" spans="1:16" s="162" customFormat="1" ht="14.45" customHeight="1">
      <c r="A281" s="311">
        <v>45604</v>
      </c>
      <c r="B281" s="325" t="s">
        <v>68</v>
      </c>
      <c r="C281" s="268" t="s">
        <v>711</v>
      </c>
      <c r="D281" s="203" t="s">
        <v>5</v>
      </c>
      <c r="E281" s="371">
        <v>2500</v>
      </c>
      <c r="F281" s="239">
        <f t="shared" si="4"/>
        <v>4.2669193593203518</v>
      </c>
      <c r="G281" s="202" t="s">
        <v>247</v>
      </c>
      <c r="H281" s="271">
        <v>7</v>
      </c>
      <c r="I281" s="36" t="s">
        <v>220</v>
      </c>
      <c r="J281" s="225" t="s">
        <v>21</v>
      </c>
      <c r="K281" s="227" t="s">
        <v>762</v>
      </c>
      <c r="L281" s="191">
        <v>585.90279999999996</v>
      </c>
      <c r="M281" s="182"/>
      <c r="N281" s="182"/>
      <c r="O281" s="182"/>
      <c r="P281" s="182"/>
    </row>
    <row r="282" spans="1:16" s="91" customFormat="1" ht="15.75" customHeight="1">
      <c r="A282" s="311">
        <v>45604</v>
      </c>
      <c r="B282" s="319" t="s">
        <v>44</v>
      </c>
      <c r="C282" s="268" t="s">
        <v>54</v>
      </c>
      <c r="D282" s="203" t="s">
        <v>5</v>
      </c>
      <c r="E282" s="371">
        <v>3000</v>
      </c>
      <c r="F282" s="239">
        <f t="shared" si="4"/>
        <v>5.1203032311844217</v>
      </c>
      <c r="G282" s="202" t="s">
        <v>734</v>
      </c>
      <c r="H282" s="271"/>
      <c r="I282" s="36" t="s">
        <v>238</v>
      </c>
      <c r="J282" s="225" t="s">
        <v>21</v>
      </c>
      <c r="K282" s="227" t="s">
        <v>762</v>
      </c>
      <c r="L282" s="191">
        <v>585.90279999999996</v>
      </c>
      <c r="M282" s="182"/>
      <c r="N282" s="182"/>
      <c r="O282" s="182"/>
      <c r="P282" s="182"/>
    </row>
    <row r="283" spans="1:16" s="91" customFormat="1" ht="15.75" customHeight="1">
      <c r="A283" s="311">
        <v>45604</v>
      </c>
      <c r="B283" s="319" t="s">
        <v>227</v>
      </c>
      <c r="C283" s="268" t="s">
        <v>210</v>
      </c>
      <c r="D283" s="42" t="s">
        <v>7</v>
      </c>
      <c r="E283" s="371">
        <v>5200</v>
      </c>
      <c r="F283" s="239">
        <f t="shared" si="4"/>
        <v>8.8751922673863319</v>
      </c>
      <c r="G283" s="51" t="s">
        <v>251</v>
      </c>
      <c r="H283" s="189"/>
      <c r="I283" s="88" t="s">
        <v>13</v>
      </c>
      <c r="J283" s="225" t="s">
        <v>21</v>
      </c>
      <c r="K283" s="227" t="s">
        <v>762</v>
      </c>
      <c r="L283" s="191">
        <v>585.90279999999996</v>
      </c>
      <c r="M283" s="182"/>
      <c r="N283" s="182"/>
      <c r="O283" s="182"/>
      <c r="P283" s="182"/>
    </row>
    <row r="284" spans="1:16" s="91" customFormat="1" ht="15.75" customHeight="1">
      <c r="A284" s="311">
        <v>45604</v>
      </c>
      <c r="B284" s="319" t="s">
        <v>44</v>
      </c>
      <c r="C284" s="268" t="s">
        <v>54</v>
      </c>
      <c r="D284" s="42" t="s">
        <v>7</v>
      </c>
      <c r="E284" s="371">
        <v>3000</v>
      </c>
      <c r="F284" s="239">
        <f t="shared" si="4"/>
        <v>5.1203032311844217</v>
      </c>
      <c r="G284" s="51" t="s">
        <v>249</v>
      </c>
      <c r="H284" s="87"/>
      <c r="I284" s="88" t="s">
        <v>13</v>
      </c>
      <c r="J284" s="225" t="s">
        <v>21</v>
      </c>
      <c r="K284" s="227" t="s">
        <v>762</v>
      </c>
      <c r="L284" s="191">
        <v>585.90279999999996</v>
      </c>
      <c r="M284" s="182"/>
      <c r="N284" s="182"/>
      <c r="O284" s="182"/>
      <c r="P284" s="182"/>
    </row>
    <row r="285" spans="1:16" ht="15.75" customHeight="1">
      <c r="A285" s="311">
        <v>45605</v>
      </c>
      <c r="B285" s="318" t="s">
        <v>17</v>
      </c>
      <c r="C285" s="268" t="s">
        <v>38</v>
      </c>
      <c r="D285" s="215" t="s">
        <v>8</v>
      </c>
      <c r="E285" s="371">
        <v>5000</v>
      </c>
      <c r="F285" s="239">
        <f t="shared" si="4"/>
        <v>8.5338387186407036</v>
      </c>
      <c r="G285" s="51" t="s">
        <v>413</v>
      </c>
      <c r="H285" s="189"/>
      <c r="I285" s="44" t="s">
        <v>16</v>
      </c>
      <c r="J285" s="225" t="s">
        <v>21</v>
      </c>
      <c r="K285" s="227" t="s">
        <v>762</v>
      </c>
      <c r="L285" s="191">
        <v>585.90279999999996</v>
      </c>
    </row>
    <row r="286" spans="1:16" ht="15.75" customHeight="1">
      <c r="A286" s="311">
        <v>45605</v>
      </c>
      <c r="B286" s="318" t="s">
        <v>17</v>
      </c>
      <c r="C286" s="268" t="s">
        <v>38</v>
      </c>
      <c r="D286" s="215" t="s">
        <v>8</v>
      </c>
      <c r="E286" s="371">
        <v>5000</v>
      </c>
      <c r="F286" s="239">
        <f t="shared" si="4"/>
        <v>8.5338387186407036</v>
      </c>
      <c r="G286" s="51" t="s">
        <v>414</v>
      </c>
      <c r="H286" s="189"/>
      <c r="I286" s="44" t="s">
        <v>15</v>
      </c>
      <c r="J286" s="225" t="s">
        <v>21</v>
      </c>
      <c r="K286" s="227" t="s">
        <v>762</v>
      </c>
      <c r="L286" s="191">
        <v>585.90279999999996</v>
      </c>
    </row>
    <row r="287" spans="1:16" ht="15.75" customHeight="1">
      <c r="A287" s="311">
        <v>45605</v>
      </c>
      <c r="B287" s="318" t="s">
        <v>17</v>
      </c>
      <c r="C287" s="268" t="s">
        <v>38</v>
      </c>
      <c r="D287" s="215" t="s">
        <v>8</v>
      </c>
      <c r="E287" s="371">
        <v>10000</v>
      </c>
      <c r="F287" s="239">
        <f t="shared" si="4"/>
        <v>17.067677437281407</v>
      </c>
      <c r="G287" s="51" t="s">
        <v>415</v>
      </c>
      <c r="H287" s="189"/>
      <c r="I287" s="44" t="s">
        <v>15</v>
      </c>
      <c r="J287" s="225" t="s">
        <v>21</v>
      </c>
      <c r="K287" s="227" t="s">
        <v>762</v>
      </c>
      <c r="L287" s="191">
        <v>585.90279999999996</v>
      </c>
    </row>
    <row r="288" spans="1:16" s="91" customFormat="1" ht="15.75" customHeight="1">
      <c r="A288" s="311">
        <v>45605</v>
      </c>
      <c r="B288" s="318" t="s">
        <v>17</v>
      </c>
      <c r="C288" s="268" t="s">
        <v>38</v>
      </c>
      <c r="D288" s="215" t="s">
        <v>6</v>
      </c>
      <c r="E288" s="371">
        <v>2500</v>
      </c>
      <c r="F288" s="239">
        <f t="shared" si="4"/>
        <v>4.2669193593203518</v>
      </c>
      <c r="G288" s="51" t="s">
        <v>416</v>
      </c>
      <c r="H288" s="189"/>
      <c r="I288" s="36" t="s">
        <v>69</v>
      </c>
      <c r="J288" s="225" t="s">
        <v>21</v>
      </c>
      <c r="K288" s="227" t="s">
        <v>762</v>
      </c>
      <c r="L288" s="191">
        <v>585.90279999999996</v>
      </c>
      <c r="M288" s="182"/>
      <c r="N288" s="182"/>
      <c r="O288" s="182"/>
      <c r="P288" s="182"/>
    </row>
    <row r="289" spans="1:16" s="91" customFormat="1" ht="15.75" customHeight="1">
      <c r="A289" s="311">
        <v>45605</v>
      </c>
      <c r="B289" s="318" t="s">
        <v>17</v>
      </c>
      <c r="C289" s="268" t="s">
        <v>38</v>
      </c>
      <c r="D289" s="215" t="s">
        <v>5</v>
      </c>
      <c r="E289" s="371">
        <v>2500</v>
      </c>
      <c r="F289" s="239">
        <f t="shared" si="4"/>
        <v>4.2669193593203518</v>
      </c>
      <c r="G289" s="51" t="s">
        <v>417</v>
      </c>
      <c r="H289" s="189"/>
      <c r="I289" s="176" t="s">
        <v>43</v>
      </c>
      <c r="J289" s="225" t="s">
        <v>21</v>
      </c>
      <c r="K289" s="227" t="s">
        <v>762</v>
      </c>
      <c r="L289" s="191">
        <v>585.90279999999996</v>
      </c>
      <c r="M289" s="182"/>
      <c r="N289" s="182"/>
      <c r="O289" s="182"/>
      <c r="P289" s="182"/>
    </row>
    <row r="290" spans="1:16" s="91" customFormat="1" ht="15.75" customHeight="1">
      <c r="A290" s="311">
        <v>45605</v>
      </c>
      <c r="B290" s="318" t="s">
        <v>17</v>
      </c>
      <c r="C290" s="268" t="s">
        <v>38</v>
      </c>
      <c r="D290" s="215" t="s">
        <v>5</v>
      </c>
      <c r="E290" s="371">
        <v>2500</v>
      </c>
      <c r="F290" s="239">
        <f t="shared" si="4"/>
        <v>4.2669193593203518</v>
      </c>
      <c r="G290" s="51" t="s">
        <v>418</v>
      </c>
      <c r="H290" s="189"/>
      <c r="I290" s="44" t="s">
        <v>24</v>
      </c>
      <c r="J290" s="225" t="s">
        <v>21</v>
      </c>
      <c r="K290" s="227" t="s">
        <v>762</v>
      </c>
      <c r="L290" s="191">
        <v>585.90279999999996</v>
      </c>
      <c r="M290" s="182"/>
      <c r="N290" s="182"/>
      <c r="O290" s="182"/>
      <c r="P290" s="182"/>
    </row>
    <row r="291" spans="1:16" s="91" customFormat="1" ht="15.75" customHeight="1">
      <c r="A291" s="311">
        <v>45605</v>
      </c>
      <c r="B291" s="318" t="s">
        <v>17</v>
      </c>
      <c r="C291" s="268" t="s">
        <v>38</v>
      </c>
      <c r="D291" s="215" t="s">
        <v>7</v>
      </c>
      <c r="E291" s="371">
        <v>2500</v>
      </c>
      <c r="F291" s="239">
        <f t="shared" si="4"/>
        <v>4.2669193593203518</v>
      </c>
      <c r="G291" s="51" t="s">
        <v>419</v>
      </c>
      <c r="H291" s="189"/>
      <c r="I291" s="44" t="s">
        <v>13</v>
      </c>
      <c r="J291" s="225" t="s">
        <v>21</v>
      </c>
      <c r="K291" s="227" t="s">
        <v>762</v>
      </c>
      <c r="L291" s="191">
        <v>585.90279999999996</v>
      </c>
      <c r="M291" s="182"/>
      <c r="N291" s="182"/>
      <c r="O291" s="182"/>
      <c r="P291" s="182"/>
    </row>
    <row r="292" spans="1:16" s="91" customFormat="1" ht="15.75" customHeight="1">
      <c r="A292" s="311">
        <v>45605</v>
      </c>
      <c r="B292" s="318" t="s">
        <v>17</v>
      </c>
      <c r="C292" s="268" t="s">
        <v>38</v>
      </c>
      <c r="D292" s="215" t="s">
        <v>6</v>
      </c>
      <c r="E292" s="371">
        <v>2500</v>
      </c>
      <c r="F292" s="239">
        <f t="shared" si="4"/>
        <v>4.2669193593203518</v>
      </c>
      <c r="G292" s="51" t="s">
        <v>420</v>
      </c>
      <c r="H292" s="189"/>
      <c r="I292" s="44" t="s">
        <v>11</v>
      </c>
      <c r="J292" s="225" t="s">
        <v>21</v>
      </c>
      <c r="K292" s="227" t="s">
        <v>762</v>
      </c>
      <c r="L292" s="191">
        <v>585.90279999999996</v>
      </c>
      <c r="M292" s="182"/>
      <c r="N292" s="182"/>
      <c r="O292" s="182"/>
      <c r="P292" s="182"/>
    </row>
    <row r="293" spans="1:16" s="91" customFormat="1" ht="15.75" customHeight="1">
      <c r="A293" s="311">
        <v>45605</v>
      </c>
      <c r="B293" s="318" t="s">
        <v>17</v>
      </c>
      <c r="C293" s="268" t="s">
        <v>38</v>
      </c>
      <c r="D293" s="215" t="s">
        <v>6</v>
      </c>
      <c r="E293" s="371">
        <v>2500</v>
      </c>
      <c r="F293" s="239">
        <f t="shared" si="4"/>
        <v>4.2669193593203518</v>
      </c>
      <c r="G293" s="51" t="s">
        <v>421</v>
      </c>
      <c r="H293" s="189"/>
      <c r="I293" s="44" t="s">
        <v>55</v>
      </c>
      <c r="J293" s="225" t="s">
        <v>21</v>
      </c>
      <c r="K293" s="227" t="s">
        <v>762</v>
      </c>
      <c r="L293" s="191">
        <v>585.90279999999996</v>
      </c>
      <c r="M293" s="182"/>
      <c r="N293" s="182"/>
      <c r="O293" s="182"/>
      <c r="P293" s="182"/>
    </row>
    <row r="294" spans="1:16" s="91" customFormat="1" ht="15.75" customHeight="1">
      <c r="A294" s="311">
        <v>45605</v>
      </c>
      <c r="B294" s="318" t="s">
        <v>17</v>
      </c>
      <c r="C294" s="268" t="s">
        <v>38</v>
      </c>
      <c r="D294" s="215" t="s">
        <v>6</v>
      </c>
      <c r="E294" s="371">
        <v>2500</v>
      </c>
      <c r="F294" s="239">
        <f t="shared" si="4"/>
        <v>4.2669193593203518</v>
      </c>
      <c r="G294" s="51" t="s">
        <v>422</v>
      </c>
      <c r="H294" s="357"/>
      <c r="I294" s="36" t="s">
        <v>211</v>
      </c>
      <c r="J294" s="225" t="s">
        <v>21</v>
      </c>
      <c r="K294" s="227" t="s">
        <v>762</v>
      </c>
      <c r="L294" s="191">
        <v>585.90279999999996</v>
      </c>
      <c r="M294" s="182"/>
      <c r="N294" s="182"/>
      <c r="O294" s="182"/>
      <c r="P294" s="182"/>
    </row>
    <row r="295" spans="1:16" s="91" customFormat="1" ht="15.75" customHeight="1">
      <c r="A295" s="311">
        <v>45605</v>
      </c>
      <c r="B295" s="318" t="s">
        <v>17</v>
      </c>
      <c r="C295" s="268" t="s">
        <v>38</v>
      </c>
      <c r="D295" s="215" t="s">
        <v>5</v>
      </c>
      <c r="E295" s="371">
        <v>2500</v>
      </c>
      <c r="F295" s="239">
        <f t="shared" si="4"/>
        <v>4.2669193593203518</v>
      </c>
      <c r="G295" s="51" t="s">
        <v>423</v>
      </c>
      <c r="H295" s="189"/>
      <c r="I295" s="44" t="s">
        <v>93</v>
      </c>
      <c r="J295" s="225" t="s">
        <v>21</v>
      </c>
      <c r="K295" s="227" t="s">
        <v>762</v>
      </c>
      <c r="L295" s="191">
        <v>585.90279999999996</v>
      </c>
      <c r="M295" s="182"/>
      <c r="N295" s="182"/>
      <c r="O295" s="182"/>
      <c r="P295" s="182"/>
    </row>
    <row r="296" spans="1:16" s="91" customFormat="1" ht="15.75" customHeight="1">
      <c r="A296" s="311">
        <v>45605</v>
      </c>
      <c r="B296" s="318" t="s">
        <v>17</v>
      </c>
      <c r="C296" s="268" t="s">
        <v>38</v>
      </c>
      <c r="D296" s="215" t="s">
        <v>5</v>
      </c>
      <c r="E296" s="371">
        <v>2500</v>
      </c>
      <c r="F296" s="239">
        <f t="shared" si="4"/>
        <v>4.2669193593203518</v>
      </c>
      <c r="G296" s="51" t="s">
        <v>424</v>
      </c>
      <c r="H296" s="357"/>
      <c r="I296" s="44" t="s">
        <v>220</v>
      </c>
      <c r="J296" s="225" t="s">
        <v>21</v>
      </c>
      <c r="K296" s="227" t="s">
        <v>762</v>
      </c>
      <c r="L296" s="191">
        <v>585.90279999999996</v>
      </c>
      <c r="M296" s="182"/>
      <c r="N296" s="182"/>
      <c r="O296" s="182"/>
      <c r="P296" s="182"/>
    </row>
    <row r="297" spans="1:16" s="91" customFormat="1" ht="15.75" customHeight="1">
      <c r="A297" s="311">
        <v>45605</v>
      </c>
      <c r="B297" s="318" t="s">
        <v>17</v>
      </c>
      <c r="C297" s="268" t="s">
        <v>38</v>
      </c>
      <c r="D297" s="215" t="s">
        <v>5</v>
      </c>
      <c r="E297" s="371">
        <v>2500</v>
      </c>
      <c r="F297" s="239">
        <f t="shared" si="4"/>
        <v>4.2669193593203518</v>
      </c>
      <c r="G297" s="51" t="s">
        <v>425</v>
      </c>
      <c r="H297" s="189"/>
      <c r="I297" s="44" t="s">
        <v>238</v>
      </c>
      <c r="J297" s="225" t="s">
        <v>21</v>
      </c>
      <c r="K297" s="227" t="s">
        <v>762</v>
      </c>
      <c r="L297" s="191">
        <v>585.90279999999996</v>
      </c>
      <c r="M297" s="182"/>
      <c r="N297" s="182"/>
      <c r="O297" s="182"/>
      <c r="P297" s="182"/>
    </row>
    <row r="298" spans="1:16" s="91" customFormat="1" ht="15.75" customHeight="1">
      <c r="A298" s="311">
        <v>45605</v>
      </c>
      <c r="B298" s="318" t="s">
        <v>17</v>
      </c>
      <c r="C298" s="268" t="s">
        <v>38</v>
      </c>
      <c r="D298" s="215" t="s">
        <v>9</v>
      </c>
      <c r="E298" s="371">
        <v>2500</v>
      </c>
      <c r="F298" s="239">
        <f t="shared" si="4"/>
        <v>4.2669193593203518</v>
      </c>
      <c r="G298" s="51" t="s">
        <v>426</v>
      </c>
      <c r="H298" s="189"/>
      <c r="I298" s="44" t="s">
        <v>209</v>
      </c>
      <c r="J298" s="225" t="s">
        <v>21</v>
      </c>
      <c r="K298" s="227" t="s">
        <v>762</v>
      </c>
      <c r="L298" s="191">
        <v>585.90279999999996</v>
      </c>
      <c r="M298" s="182"/>
      <c r="N298" s="182"/>
      <c r="O298" s="182"/>
      <c r="P298" s="182"/>
    </row>
    <row r="299" spans="1:16" s="91" customFormat="1" ht="15.75" customHeight="1">
      <c r="A299" s="311">
        <v>45605</v>
      </c>
      <c r="B299" s="318" t="s">
        <v>17</v>
      </c>
      <c r="C299" s="268" t="s">
        <v>38</v>
      </c>
      <c r="D299" s="215" t="s">
        <v>9</v>
      </c>
      <c r="E299" s="371">
        <v>2500</v>
      </c>
      <c r="F299" s="239">
        <f t="shared" si="4"/>
        <v>4.2669193593203518</v>
      </c>
      <c r="G299" s="51" t="s">
        <v>427</v>
      </c>
      <c r="H299" s="189"/>
      <c r="I299" s="44" t="s">
        <v>14</v>
      </c>
      <c r="J299" s="225" t="s">
        <v>21</v>
      </c>
      <c r="K299" s="227" t="s">
        <v>762</v>
      </c>
      <c r="L299" s="191">
        <v>585.90279999999996</v>
      </c>
      <c r="M299" s="182"/>
      <c r="N299" s="182"/>
      <c r="O299" s="182"/>
      <c r="P299" s="182"/>
    </row>
    <row r="300" spans="1:16" s="186" customFormat="1" ht="15.75" customHeight="1">
      <c r="A300" s="311">
        <v>45605</v>
      </c>
      <c r="B300" s="321" t="s">
        <v>44</v>
      </c>
      <c r="C300" s="268" t="s">
        <v>54</v>
      </c>
      <c r="D300" s="203" t="s">
        <v>8</v>
      </c>
      <c r="E300" s="371">
        <v>2700</v>
      </c>
      <c r="F300" s="239">
        <f t="shared" si="4"/>
        <v>4.6082729080659801</v>
      </c>
      <c r="G300" s="51" t="s">
        <v>219</v>
      </c>
      <c r="H300" s="189"/>
      <c r="I300" s="88" t="s">
        <v>16</v>
      </c>
      <c r="J300" s="225" t="s">
        <v>21</v>
      </c>
      <c r="K300" s="227" t="s">
        <v>762</v>
      </c>
      <c r="L300" s="191">
        <v>585.90279999999996</v>
      </c>
      <c r="M300" s="182"/>
      <c r="N300" s="182"/>
      <c r="O300" s="182"/>
      <c r="P300" s="182"/>
    </row>
    <row r="301" spans="1:16" s="186" customFormat="1" ht="15.75" customHeight="1">
      <c r="A301" s="312">
        <v>45605</v>
      </c>
      <c r="B301" s="324" t="s">
        <v>44</v>
      </c>
      <c r="C301" s="268" t="s">
        <v>54</v>
      </c>
      <c r="D301" s="204" t="s">
        <v>8</v>
      </c>
      <c r="E301" s="371">
        <v>1800</v>
      </c>
      <c r="F301" s="239">
        <f t="shared" si="4"/>
        <v>3.0721819387106533</v>
      </c>
      <c r="G301" s="204" t="s">
        <v>240</v>
      </c>
      <c r="H301" s="197"/>
      <c r="I301" s="88" t="s">
        <v>15</v>
      </c>
      <c r="J301" s="225" t="s">
        <v>21</v>
      </c>
      <c r="K301" s="227" t="s">
        <v>762</v>
      </c>
      <c r="L301" s="191">
        <v>585.90279999999996</v>
      </c>
      <c r="M301" s="182"/>
      <c r="N301" s="182"/>
      <c r="O301" s="182"/>
      <c r="P301" s="182"/>
    </row>
    <row r="302" spans="1:16" s="186" customFormat="1" ht="15.75" customHeight="1">
      <c r="A302" s="311">
        <v>45605</v>
      </c>
      <c r="B302" s="319" t="s">
        <v>44</v>
      </c>
      <c r="C302" s="268" t="s">
        <v>54</v>
      </c>
      <c r="D302" s="203" t="s">
        <v>6</v>
      </c>
      <c r="E302" s="371">
        <v>2000</v>
      </c>
      <c r="F302" s="239">
        <f t="shared" si="4"/>
        <v>3.4135354874562815</v>
      </c>
      <c r="G302" s="202" t="s">
        <v>112</v>
      </c>
      <c r="H302" s="197"/>
      <c r="I302" s="208" t="s">
        <v>11</v>
      </c>
      <c r="J302" s="225" t="s">
        <v>21</v>
      </c>
      <c r="K302" s="227" t="s">
        <v>762</v>
      </c>
      <c r="L302" s="191">
        <v>585.90279999999996</v>
      </c>
      <c r="M302" s="182"/>
      <c r="N302" s="182"/>
      <c r="O302" s="182"/>
      <c r="P302" s="182"/>
    </row>
    <row r="303" spans="1:16" s="186" customFormat="1" ht="15.75" customHeight="1">
      <c r="A303" s="311">
        <v>45605</v>
      </c>
      <c r="B303" s="319" t="s">
        <v>44</v>
      </c>
      <c r="C303" s="268" t="s">
        <v>54</v>
      </c>
      <c r="D303" s="203" t="s">
        <v>9</v>
      </c>
      <c r="E303" s="371">
        <v>3800</v>
      </c>
      <c r="F303" s="239">
        <f t="shared" si="4"/>
        <v>6.4857174261669348</v>
      </c>
      <c r="G303" s="51" t="s">
        <v>56</v>
      </c>
      <c r="H303" s="246"/>
      <c r="I303" s="44" t="s">
        <v>14</v>
      </c>
      <c r="J303" s="225" t="s">
        <v>21</v>
      </c>
      <c r="K303" s="227" t="s">
        <v>762</v>
      </c>
      <c r="L303" s="191">
        <v>585.90279999999996</v>
      </c>
      <c r="M303" s="182"/>
      <c r="N303" s="182"/>
      <c r="O303" s="182"/>
      <c r="P303" s="182"/>
    </row>
    <row r="304" spans="1:16" s="186" customFormat="1" ht="15.75" customHeight="1">
      <c r="A304" s="311">
        <v>45605</v>
      </c>
      <c r="B304" s="209" t="s">
        <v>44</v>
      </c>
      <c r="C304" s="268" t="s">
        <v>54</v>
      </c>
      <c r="D304" s="280" t="s">
        <v>9</v>
      </c>
      <c r="E304" s="371">
        <v>2000</v>
      </c>
      <c r="F304" s="239">
        <f t="shared" si="4"/>
        <v>3.4135354874562815</v>
      </c>
      <c r="G304" s="37" t="s">
        <v>229</v>
      </c>
      <c r="H304" s="241"/>
      <c r="I304" s="36" t="s">
        <v>225</v>
      </c>
      <c r="J304" s="225" t="s">
        <v>21</v>
      </c>
      <c r="K304" s="227" t="s">
        <v>762</v>
      </c>
      <c r="L304" s="191">
        <v>585.90279999999996</v>
      </c>
      <c r="M304" s="182"/>
      <c r="N304" s="182"/>
      <c r="O304" s="182"/>
      <c r="P304" s="182"/>
    </row>
    <row r="305" spans="1:16" s="186" customFormat="1" ht="15.75" customHeight="1">
      <c r="A305" s="311">
        <v>45605</v>
      </c>
      <c r="B305" s="319" t="s">
        <v>44</v>
      </c>
      <c r="C305" s="268" t="s">
        <v>54</v>
      </c>
      <c r="D305" s="203" t="s">
        <v>6</v>
      </c>
      <c r="E305" s="371">
        <v>2000</v>
      </c>
      <c r="F305" s="239">
        <f t="shared" si="4"/>
        <v>3.4135354874562815</v>
      </c>
      <c r="G305" s="202" t="s">
        <v>84</v>
      </c>
      <c r="H305" s="189"/>
      <c r="I305" s="208" t="s">
        <v>55</v>
      </c>
      <c r="J305" s="225" t="s">
        <v>21</v>
      </c>
      <c r="K305" s="227" t="s">
        <v>762</v>
      </c>
      <c r="L305" s="191">
        <v>585.90279999999996</v>
      </c>
      <c r="M305" s="182"/>
      <c r="N305" s="182"/>
      <c r="O305" s="182"/>
      <c r="P305" s="182"/>
    </row>
    <row r="306" spans="1:16" s="186" customFormat="1" ht="15.75" customHeight="1">
      <c r="A306" s="311">
        <v>45605</v>
      </c>
      <c r="B306" s="319" t="s">
        <v>44</v>
      </c>
      <c r="C306" s="268" t="s">
        <v>54</v>
      </c>
      <c r="D306" s="203" t="s">
        <v>5</v>
      </c>
      <c r="E306" s="371">
        <v>3400</v>
      </c>
      <c r="F306" s="239">
        <f t="shared" si="4"/>
        <v>5.8030103286756782</v>
      </c>
      <c r="G306" s="202" t="s">
        <v>57</v>
      </c>
      <c r="H306" s="189"/>
      <c r="I306" s="176" t="s">
        <v>43</v>
      </c>
      <c r="J306" s="225" t="s">
        <v>21</v>
      </c>
      <c r="K306" s="227" t="s">
        <v>762</v>
      </c>
      <c r="L306" s="191">
        <v>585.90279999999996</v>
      </c>
      <c r="M306" s="182"/>
      <c r="N306" s="182"/>
      <c r="O306" s="182"/>
      <c r="P306" s="182"/>
    </row>
    <row r="307" spans="1:16" s="186" customFormat="1" ht="15.75" customHeight="1">
      <c r="A307" s="311">
        <v>45605</v>
      </c>
      <c r="B307" s="319" t="s">
        <v>44</v>
      </c>
      <c r="C307" s="268" t="s">
        <v>54</v>
      </c>
      <c r="D307" s="203" t="s">
        <v>5</v>
      </c>
      <c r="E307" s="371">
        <v>9400</v>
      </c>
      <c r="F307" s="239">
        <f t="shared" si="4"/>
        <v>16.043616791044524</v>
      </c>
      <c r="G307" s="202" t="s">
        <v>58</v>
      </c>
      <c r="H307" s="359"/>
      <c r="I307" s="34" t="s">
        <v>24</v>
      </c>
      <c r="J307" s="225" t="s">
        <v>21</v>
      </c>
      <c r="K307" s="227" t="s">
        <v>762</v>
      </c>
      <c r="L307" s="191">
        <v>585.90279999999996</v>
      </c>
      <c r="M307" s="182"/>
      <c r="N307" s="182"/>
      <c r="O307" s="182"/>
      <c r="P307" s="182"/>
    </row>
    <row r="308" spans="1:16" s="186" customFormat="1" ht="15.75" customHeight="1">
      <c r="A308" s="311">
        <v>45605</v>
      </c>
      <c r="B308" s="319" t="s">
        <v>767</v>
      </c>
      <c r="C308" s="268" t="s">
        <v>214</v>
      </c>
      <c r="D308" s="192" t="s">
        <v>111</v>
      </c>
      <c r="E308" s="371">
        <v>9000</v>
      </c>
      <c r="F308" s="239">
        <f t="shared" si="4"/>
        <v>15.398671607929289</v>
      </c>
      <c r="G308" s="202" t="s">
        <v>58</v>
      </c>
      <c r="H308" s="359"/>
      <c r="I308" s="34" t="s">
        <v>24</v>
      </c>
      <c r="J308" s="225" t="s">
        <v>21</v>
      </c>
      <c r="K308" s="227" t="s">
        <v>103</v>
      </c>
      <c r="L308" s="191">
        <v>584.46600000000001</v>
      </c>
      <c r="M308" s="182"/>
    </row>
    <row r="309" spans="1:16" s="186" customFormat="1" ht="15.75" customHeight="1">
      <c r="A309" s="311">
        <v>45605</v>
      </c>
      <c r="B309" s="319" t="s">
        <v>44</v>
      </c>
      <c r="C309" s="268" t="s">
        <v>54</v>
      </c>
      <c r="D309" s="203" t="s">
        <v>5</v>
      </c>
      <c r="E309" s="371">
        <v>3500</v>
      </c>
      <c r="F309" s="239">
        <f t="shared" si="4"/>
        <v>5.9736871030484924</v>
      </c>
      <c r="G309" s="202" t="s">
        <v>94</v>
      </c>
      <c r="H309" s="271"/>
      <c r="I309" s="36" t="s">
        <v>93</v>
      </c>
      <c r="J309" s="225" t="s">
        <v>21</v>
      </c>
      <c r="K309" s="227" t="s">
        <v>762</v>
      </c>
      <c r="L309" s="191">
        <v>585.90279999999996</v>
      </c>
      <c r="M309" s="182"/>
      <c r="N309" s="182"/>
      <c r="O309" s="182"/>
      <c r="P309" s="182"/>
    </row>
    <row r="310" spans="1:16" s="186" customFormat="1" ht="15.75" customHeight="1">
      <c r="A310" s="311">
        <v>45605</v>
      </c>
      <c r="B310" s="319" t="s">
        <v>44</v>
      </c>
      <c r="C310" s="268" t="s">
        <v>54</v>
      </c>
      <c r="D310" s="273" t="s">
        <v>6</v>
      </c>
      <c r="E310" s="371">
        <v>2000</v>
      </c>
      <c r="F310" s="239">
        <f t="shared" si="4"/>
        <v>3.4135354874562815</v>
      </c>
      <c r="G310" s="272" t="s">
        <v>231</v>
      </c>
      <c r="H310" s="189"/>
      <c r="I310" s="36" t="s">
        <v>211</v>
      </c>
      <c r="J310" s="225" t="s">
        <v>21</v>
      </c>
      <c r="K310" s="227" t="s">
        <v>762</v>
      </c>
      <c r="L310" s="191">
        <v>585.90279999999996</v>
      </c>
      <c r="M310" s="182"/>
      <c r="N310" s="182"/>
      <c r="O310" s="182"/>
      <c r="P310" s="182"/>
    </row>
    <row r="311" spans="1:16" s="186" customFormat="1" ht="15.75" customHeight="1">
      <c r="A311" s="311">
        <v>45605</v>
      </c>
      <c r="B311" s="319" t="s">
        <v>68</v>
      </c>
      <c r="C311" s="268" t="s">
        <v>711</v>
      </c>
      <c r="D311" s="203" t="s">
        <v>5</v>
      </c>
      <c r="E311" s="371">
        <v>1800</v>
      </c>
      <c r="F311" s="239">
        <f t="shared" si="4"/>
        <v>3.0721819387106533</v>
      </c>
      <c r="G311" s="202" t="s">
        <v>247</v>
      </c>
      <c r="H311" s="271">
        <v>7</v>
      </c>
      <c r="I311" s="36" t="s">
        <v>220</v>
      </c>
      <c r="J311" s="225" t="s">
        <v>21</v>
      </c>
      <c r="K311" s="227" t="s">
        <v>762</v>
      </c>
      <c r="L311" s="191">
        <v>585.90279999999996</v>
      </c>
      <c r="M311" s="182"/>
      <c r="N311" s="182"/>
      <c r="O311" s="182"/>
      <c r="P311" s="182"/>
    </row>
    <row r="312" spans="1:16" s="186" customFormat="1" ht="15.75" customHeight="1">
      <c r="A312" s="311">
        <v>45605</v>
      </c>
      <c r="B312" s="319" t="s">
        <v>44</v>
      </c>
      <c r="C312" s="268" t="s">
        <v>54</v>
      </c>
      <c r="D312" s="203" t="s">
        <v>5</v>
      </c>
      <c r="E312" s="371">
        <v>2000</v>
      </c>
      <c r="F312" s="239">
        <f t="shared" si="4"/>
        <v>3.4135354874562815</v>
      </c>
      <c r="G312" s="202" t="s">
        <v>734</v>
      </c>
      <c r="H312" s="271"/>
      <c r="I312" s="36" t="s">
        <v>238</v>
      </c>
      <c r="J312" s="225" t="s">
        <v>21</v>
      </c>
      <c r="K312" s="227" t="s">
        <v>762</v>
      </c>
      <c r="L312" s="191">
        <v>585.90279999999996</v>
      </c>
      <c r="M312" s="182"/>
      <c r="N312" s="182"/>
      <c r="O312" s="182"/>
      <c r="P312" s="182"/>
    </row>
    <row r="313" spans="1:16" s="186" customFormat="1" ht="15.75" customHeight="1">
      <c r="A313" s="311">
        <v>45605</v>
      </c>
      <c r="B313" s="319" t="s">
        <v>735</v>
      </c>
      <c r="C313" s="268" t="s">
        <v>54</v>
      </c>
      <c r="D313" s="203" t="s">
        <v>5</v>
      </c>
      <c r="E313" s="371">
        <v>17000</v>
      </c>
      <c r="F313" s="239">
        <f t="shared" si="4"/>
        <v>29.015051643378392</v>
      </c>
      <c r="G313" s="202" t="s">
        <v>736</v>
      </c>
      <c r="H313" s="271">
        <v>5</v>
      </c>
      <c r="I313" s="36" t="s">
        <v>238</v>
      </c>
      <c r="J313" s="225" t="s">
        <v>21</v>
      </c>
      <c r="K313" s="227" t="s">
        <v>762</v>
      </c>
      <c r="L313" s="191">
        <v>585.90279999999996</v>
      </c>
      <c r="M313" s="182"/>
      <c r="N313" s="182"/>
      <c r="O313" s="182"/>
      <c r="P313" s="182"/>
    </row>
    <row r="314" spans="1:16" s="186" customFormat="1" ht="15.75" customHeight="1">
      <c r="A314" s="311">
        <v>45605</v>
      </c>
      <c r="B314" s="319" t="s">
        <v>44</v>
      </c>
      <c r="C314" s="268" t="s">
        <v>54</v>
      </c>
      <c r="D314" s="203" t="s">
        <v>5</v>
      </c>
      <c r="E314" s="371">
        <v>1500</v>
      </c>
      <c r="F314" s="239">
        <f t="shared" si="4"/>
        <v>2.5601516155922108</v>
      </c>
      <c r="G314" s="202" t="s">
        <v>737</v>
      </c>
      <c r="H314" s="271">
        <v>5</v>
      </c>
      <c r="I314" s="36" t="s">
        <v>238</v>
      </c>
      <c r="J314" s="225" t="s">
        <v>21</v>
      </c>
      <c r="K314" s="227" t="s">
        <v>762</v>
      </c>
      <c r="L314" s="191">
        <v>585.90279999999996</v>
      </c>
      <c r="M314" s="182"/>
      <c r="N314" s="182"/>
      <c r="O314" s="182"/>
      <c r="P314" s="182"/>
    </row>
    <row r="315" spans="1:16" s="186" customFormat="1" ht="15.75" customHeight="1">
      <c r="A315" s="311">
        <v>45605</v>
      </c>
      <c r="B315" s="319" t="s">
        <v>45</v>
      </c>
      <c r="C315" s="268" t="s">
        <v>67</v>
      </c>
      <c r="D315" s="203" t="s">
        <v>5</v>
      </c>
      <c r="E315" s="371">
        <v>3000</v>
      </c>
      <c r="F315" s="239">
        <f t="shared" si="4"/>
        <v>5.1203032311844217</v>
      </c>
      <c r="G315" s="202" t="s">
        <v>737</v>
      </c>
      <c r="H315" s="271">
        <v>5</v>
      </c>
      <c r="I315" s="36" t="s">
        <v>238</v>
      </c>
      <c r="J315" s="225" t="s">
        <v>21</v>
      </c>
      <c r="K315" s="227" t="s">
        <v>762</v>
      </c>
      <c r="L315" s="191">
        <v>585.90279999999996</v>
      </c>
      <c r="M315" s="182"/>
      <c r="N315" s="182"/>
      <c r="O315" s="182"/>
      <c r="P315" s="182"/>
    </row>
    <row r="316" spans="1:16" s="186" customFormat="1" ht="15.75" customHeight="1">
      <c r="A316" s="311">
        <v>45605</v>
      </c>
      <c r="B316" s="319" t="s">
        <v>44</v>
      </c>
      <c r="C316" s="268" t="s">
        <v>54</v>
      </c>
      <c r="D316" s="42" t="s">
        <v>7</v>
      </c>
      <c r="E316" s="371">
        <v>3000</v>
      </c>
      <c r="F316" s="239">
        <f t="shared" si="4"/>
        <v>5.1203032311844217</v>
      </c>
      <c r="G316" s="51" t="s">
        <v>249</v>
      </c>
      <c r="H316" s="87"/>
      <c r="I316" s="88" t="s">
        <v>13</v>
      </c>
      <c r="J316" s="225" t="s">
        <v>21</v>
      </c>
      <c r="K316" s="227" t="s">
        <v>762</v>
      </c>
      <c r="L316" s="191">
        <v>585.90279999999996</v>
      </c>
      <c r="M316" s="182"/>
      <c r="N316" s="182"/>
      <c r="O316" s="182"/>
      <c r="P316" s="182"/>
    </row>
    <row r="317" spans="1:16" s="186" customFormat="1" ht="15.75" customHeight="1">
      <c r="A317" s="312">
        <v>45606</v>
      </c>
      <c r="B317" s="324" t="s">
        <v>44</v>
      </c>
      <c r="C317" s="268" t="s">
        <v>54</v>
      </c>
      <c r="D317" s="204" t="s">
        <v>8</v>
      </c>
      <c r="E317" s="371">
        <v>2000</v>
      </c>
      <c r="F317" s="239">
        <f t="shared" si="4"/>
        <v>3.4135354874562815</v>
      </c>
      <c r="G317" s="204" t="s">
        <v>240</v>
      </c>
      <c r="H317" s="197"/>
      <c r="I317" s="88" t="s">
        <v>15</v>
      </c>
      <c r="J317" s="225" t="s">
        <v>21</v>
      </c>
      <c r="K317" s="227" t="s">
        <v>762</v>
      </c>
      <c r="L317" s="191">
        <v>585.90279999999996</v>
      </c>
      <c r="M317" s="182"/>
      <c r="N317" s="182"/>
      <c r="O317" s="182"/>
      <c r="P317" s="182"/>
    </row>
    <row r="318" spans="1:16" s="91" customFormat="1" ht="15.75" customHeight="1">
      <c r="A318" s="311">
        <v>45606</v>
      </c>
      <c r="B318" s="319" t="s">
        <v>44</v>
      </c>
      <c r="C318" s="268" t="s">
        <v>54</v>
      </c>
      <c r="D318" s="203" t="s">
        <v>5</v>
      </c>
      <c r="E318" s="371">
        <v>1500</v>
      </c>
      <c r="F318" s="239">
        <f t="shared" si="4"/>
        <v>2.5601516155922108</v>
      </c>
      <c r="G318" s="202" t="s">
        <v>737</v>
      </c>
      <c r="H318" s="271">
        <v>5</v>
      </c>
      <c r="I318" s="36" t="s">
        <v>238</v>
      </c>
      <c r="J318" s="225" t="s">
        <v>21</v>
      </c>
      <c r="K318" s="227" t="s">
        <v>762</v>
      </c>
      <c r="L318" s="191">
        <v>585.90279999999996</v>
      </c>
      <c r="M318" s="182"/>
      <c r="N318" s="182"/>
      <c r="O318" s="182"/>
      <c r="P318" s="182"/>
    </row>
    <row r="319" spans="1:16" s="186" customFormat="1" ht="15.75" customHeight="1">
      <c r="A319" s="311">
        <v>45606</v>
      </c>
      <c r="B319" s="319" t="s">
        <v>45</v>
      </c>
      <c r="C319" s="268" t="s">
        <v>67</v>
      </c>
      <c r="D319" s="203" t="s">
        <v>5</v>
      </c>
      <c r="E319" s="371">
        <v>3000</v>
      </c>
      <c r="F319" s="239">
        <f t="shared" si="4"/>
        <v>5.1203032311844217</v>
      </c>
      <c r="G319" s="202" t="s">
        <v>737</v>
      </c>
      <c r="H319" s="271">
        <v>5</v>
      </c>
      <c r="I319" s="36" t="s">
        <v>238</v>
      </c>
      <c r="J319" s="225" t="s">
        <v>21</v>
      </c>
      <c r="K319" s="227" t="s">
        <v>762</v>
      </c>
      <c r="L319" s="191">
        <v>585.90279999999996</v>
      </c>
      <c r="M319" s="182"/>
      <c r="N319" s="182"/>
      <c r="O319" s="182"/>
      <c r="P319" s="182"/>
    </row>
    <row r="320" spans="1:16" s="186" customFormat="1" ht="15.75" customHeight="1">
      <c r="A320" s="311">
        <v>45606</v>
      </c>
      <c r="B320" s="319" t="s">
        <v>46</v>
      </c>
      <c r="C320" s="268" t="s">
        <v>67</v>
      </c>
      <c r="D320" s="203" t="s">
        <v>5</v>
      </c>
      <c r="E320" s="371">
        <v>10000</v>
      </c>
      <c r="F320" s="239">
        <f t="shared" si="4"/>
        <v>17.067677437281407</v>
      </c>
      <c r="G320" s="202" t="s">
        <v>738</v>
      </c>
      <c r="H320" s="271">
        <v>5</v>
      </c>
      <c r="I320" s="36" t="s">
        <v>238</v>
      </c>
      <c r="J320" s="225" t="s">
        <v>21</v>
      </c>
      <c r="K320" s="227" t="s">
        <v>762</v>
      </c>
      <c r="L320" s="191">
        <v>585.90279999999996</v>
      </c>
      <c r="M320" s="182"/>
      <c r="N320" s="182"/>
      <c r="O320" s="182"/>
      <c r="P320" s="182"/>
    </row>
    <row r="321" spans="1:16" s="91" customFormat="1" ht="15.75" customHeight="1">
      <c r="A321" s="311">
        <v>45607</v>
      </c>
      <c r="B321" s="318" t="s">
        <v>17</v>
      </c>
      <c r="C321" s="268" t="s">
        <v>38</v>
      </c>
      <c r="D321" s="215" t="s">
        <v>8</v>
      </c>
      <c r="E321" s="371">
        <v>5000</v>
      </c>
      <c r="F321" s="239">
        <f t="shared" si="4"/>
        <v>8.5338387186407036</v>
      </c>
      <c r="G321" s="51" t="s">
        <v>428</v>
      </c>
      <c r="H321" s="189"/>
      <c r="I321" s="44" t="s">
        <v>16</v>
      </c>
      <c r="J321" s="225" t="s">
        <v>21</v>
      </c>
      <c r="K321" s="227" t="s">
        <v>762</v>
      </c>
      <c r="L321" s="191">
        <v>585.90279999999996</v>
      </c>
      <c r="M321" s="182"/>
      <c r="N321" s="182"/>
      <c r="O321" s="182"/>
      <c r="P321" s="182"/>
    </row>
    <row r="322" spans="1:16" s="91" customFormat="1" ht="15.75" customHeight="1">
      <c r="A322" s="311">
        <v>45607</v>
      </c>
      <c r="B322" s="318" t="s">
        <v>17</v>
      </c>
      <c r="C322" s="268" t="s">
        <v>38</v>
      </c>
      <c r="D322" s="215" t="s">
        <v>8</v>
      </c>
      <c r="E322" s="371">
        <v>5000</v>
      </c>
      <c r="F322" s="239">
        <f t="shared" ref="F322:F385" si="5">E322/L322</f>
        <v>8.5338387186407036</v>
      </c>
      <c r="G322" s="51" t="s">
        <v>429</v>
      </c>
      <c r="H322" s="189"/>
      <c r="I322" s="44" t="s">
        <v>15</v>
      </c>
      <c r="J322" s="225" t="s">
        <v>21</v>
      </c>
      <c r="K322" s="227" t="s">
        <v>762</v>
      </c>
      <c r="L322" s="191">
        <v>585.90279999999996</v>
      </c>
      <c r="M322" s="182"/>
      <c r="N322" s="182"/>
      <c r="O322" s="182"/>
      <c r="P322" s="182"/>
    </row>
    <row r="323" spans="1:16" s="91" customFormat="1" ht="15.75" customHeight="1">
      <c r="A323" s="311">
        <v>45607</v>
      </c>
      <c r="B323" s="318" t="s">
        <v>17</v>
      </c>
      <c r="C323" s="268" t="s">
        <v>38</v>
      </c>
      <c r="D323" s="215" t="s">
        <v>6</v>
      </c>
      <c r="E323" s="371">
        <v>5000</v>
      </c>
      <c r="F323" s="239">
        <f t="shared" si="5"/>
        <v>8.5338387186407036</v>
      </c>
      <c r="G323" s="51" t="s">
        <v>430</v>
      </c>
      <c r="H323" s="361"/>
      <c r="I323" s="36" t="s">
        <v>69</v>
      </c>
      <c r="J323" s="225" t="s">
        <v>21</v>
      </c>
      <c r="K323" s="227" t="s">
        <v>762</v>
      </c>
      <c r="L323" s="191">
        <v>585.90279999999996</v>
      </c>
      <c r="M323" s="182"/>
      <c r="N323" s="182"/>
      <c r="O323" s="182"/>
      <c r="P323" s="182"/>
    </row>
    <row r="324" spans="1:16" s="91" customFormat="1" ht="15.75" customHeight="1">
      <c r="A324" s="311">
        <v>45607</v>
      </c>
      <c r="B324" s="318" t="s">
        <v>17</v>
      </c>
      <c r="C324" s="268" t="s">
        <v>38</v>
      </c>
      <c r="D324" s="215" t="s">
        <v>5</v>
      </c>
      <c r="E324" s="371">
        <v>5000</v>
      </c>
      <c r="F324" s="239">
        <f t="shared" si="5"/>
        <v>8.5338387186407036</v>
      </c>
      <c r="G324" s="51" t="s">
        <v>431</v>
      </c>
      <c r="H324" s="366"/>
      <c r="I324" s="176" t="s">
        <v>43</v>
      </c>
      <c r="J324" s="225" t="s">
        <v>21</v>
      </c>
      <c r="K324" s="227" t="s">
        <v>762</v>
      </c>
      <c r="L324" s="191">
        <v>585.90279999999996</v>
      </c>
      <c r="M324" s="182"/>
      <c r="N324" s="182"/>
      <c r="O324" s="182"/>
      <c r="P324" s="182"/>
    </row>
    <row r="325" spans="1:16" s="91" customFormat="1" ht="15.75" customHeight="1">
      <c r="A325" s="311">
        <v>45607</v>
      </c>
      <c r="B325" s="318" t="s">
        <v>17</v>
      </c>
      <c r="C325" s="268" t="s">
        <v>38</v>
      </c>
      <c r="D325" s="215" t="s">
        <v>5</v>
      </c>
      <c r="E325" s="371">
        <v>5000</v>
      </c>
      <c r="F325" s="239">
        <f t="shared" si="5"/>
        <v>8.5338387186407036</v>
      </c>
      <c r="G325" s="51" t="s">
        <v>432</v>
      </c>
      <c r="H325" s="366"/>
      <c r="I325" s="44" t="s">
        <v>24</v>
      </c>
      <c r="J325" s="225" t="s">
        <v>21</v>
      </c>
      <c r="K325" s="227" t="s">
        <v>762</v>
      </c>
      <c r="L325" s="191">
        <v>585.90279999999996</v>
      </c>
      <c r="M325" s="182"/>
      <c r="N325" s="182"/>
      <c r="O325" s="182"/>
      <c r="P325" s="182"/>
    </row>
    <row r="326" spans="1:16" s="91" customFormat="1" ht="15.75" customHeight="1">
      <c r="A326" s="311">
        <v>45607</v>
      </c>
      <c r="B326" s="318" t="s">
        <v>17</v>
      </c>
      <c r="C326" s="268" t="s">
        <v>38</v>
      </c>
      <c r="D326" s="215" t="s">
        <v>7</v>
      </c>
      <c r="E326" s="371">
        <v>2500</v>
      </c>
      <c r="F326" s="239">
        <f t="shared" si="5"/>
        <v>4.2669193593203518</v>
      </c>
      <c r="G326" s="51" t="s">
        <v>433</v>
      </c>
      <c r="H326" s="357"/>
      <c r="I326" s="44" t="s">
        <v>13</v>
      </c>
      <c r="J326" s="225" t="s">
        <v>21</v>
      </c>
      <c r="K326" s="227" t="s">
        <v>762</v>
      </c>
      <c r="L326" s="191">
        <v>585.90279999999996</v>
      </c>
      <c r="M326" s="182"/>
      <c r="N326" s="182"/>
      <c r="O326" s="182"/>
      <c r="P326" s="182"/>
    </row>
    <row r="327" spans="1:16" s="91" customFormat="1" ht="15.75" customHeight="1">
      <c r="A327" s="311">
        <v>45607</v>
      </c>
      <c r="B327" s="318" t="s">
        <v>17</v>
      </c>
      <c r="C327" s="268" t="s">
        <v>38</v>
      </c>
      <c r="D327" s="215" t="s">
        <v>6</v>
      </c>
      <c r="E327" s="371">
        <v>2500</v>
      </c>
      <c r="F327" s="239">
        <f t="shared" si="5"/>
        <v>4.2669193593203518</v>
      </c>
      <c r="G327" s="51" t="s">
        <v>434</v>
      </c>
      <c r="H327" s="357"/>
      <c r="I327" s="44" t="s">
        <v>11</v>
      </c>
      <c r="J327" s="225" t="s">
        <v>21</v>
      </c>
      <c r="K327" s="227" t="s">
        <v>762</v>
      </c>
      <c r="L327" s="191">
        <v>585.90279999999996</v>
      </c>
      <c r="M327" s="182"/>
      <c r="N327" s="182"/>
      <c r="O327" s="182"/>
      <c r="P327" s="182"/>
    </row>
    <row r="328" spans="1:16" s="91" customFormat="1" ht="15.75" customHeight="1">
      <c r="A328" s="311">
        <v>45607</v>
      </c>
      <c r="B328" s="318" t="s">
        <v>17</v>
      </c>
      <c r="C328" s="268" t="s">
        <v>38</v>
      </c>
      <c r="D328" s="215" t="s">
        <v>6</v>
      </c>
      <c r="E328" s="371">
        <v>2500</v>
      </c>
      <c r="F328" s="239">
        <f t="shared" si="5"/>
        <v>4.2669193593203518</v>
      </c>
      <c r="G328" s="51" t="s">
        <v>435</v>
      </c>
      <c r="H328" s="357"/>
      <c r="I328" s="44" t="s">
        <v>55</v>
      </c>
      <c r="J328" s="225" t="s">
        <v>21</v>
      </c>
      <c r="K328" s="227" t="s">
        <v>762</v>
      </c>
      <c r="L328" s="191">
        <v>585.90279999999996</v>
      </c>
      <c r="M328" s="182"/>
      <c r="N328" s="182"/>
      <c r="O328" s="182"/>
      <c r="P328" s="182"/>
    </row>
    <row r="329" spans="1:16" s="91" customFormat="1" ht="15.75" customHeight="1">
      <c r="A329" s="311">
        <v>45607</v>
      </c>
      <c r="B329" s="318" t="s">
        <v>17</v>
      </c>
      <c r="C329" s="268" t="s">
        <v>38</v>
      </c>
      <c r="D329" s="215" t="s">
        <v>6</v>
      </c>
      <c r="E329" s="371">
        <v>2500</v>
      </c>
      <c r="F329" s="239">
        <f t="shared" si="5"/>
        <v>4.2669193593203518</v>
      </c>
      <c r="G329" s="51" t="s">
        <v>436</v>
      </c>
      <c r="H329" s="357"/>
      <c r="I329" s="36" t="s">
        <v>211</v>
      </c>
      <c r="J329" s="225" t="s">
        <v>21</v>
      </c>
      <c r="K329" s="227" t="s">
        <v>762</v>
      </c>
      <c r="L329" s="191">
        <v>585.90279999999996</v>
      </c>
      <c r="M329" s="182"/>
      <c r="N329" s="182"/>
      <c r="O329" s="182"/>
      <c r="P329" s="182"/>
    </row>
    <row r="330" spans="1:16" s="91" customFormat="1" ht="15.75" customHeight="1">
      <c r="A330" s="311">
        <v>45607</v>
      </c>
      <c r="B330" s="318" t="s">
        <v>17</v>
      </c>
      <c r="C330" s="268" t="s">
        <v>38</v>
      </c>
      <c r="D330" s="215" t="s">
        <v>5</v>
      </c>
      <c r="E330" s="371">
        <v>2500</v>
      </c>
      <c r="F330" s="239">
        <f t="shared" si="5"/>
        <v>4.2669193593203518</v>
      </c>
      <c r="G330" s="51" t="s">
        <v>437</v>
      </c>
      <c r="H330" s="175"/>
      <c r="I330" s="44" t="s">
        <v>93</v>
      </c>
      <c r="J330" s="225" t="s">
        <v>21</v>
      </c>
      <c r="K330" s="227" t="s">
        <v>762</v>
      </c>
      <c r="L330" s="191">
        <v>585.90279999999996</v>
      </c>
      <c r="M330" s="182"/>
      <c r="N330" s="182"/>
      <c r="O330" s="182"/>
      <c r="P330" s="182"/>
    </row>
    <row r="331" spans="1:16" s="91" customFormat="1" ht="15.75" customHeight="1">
      <c r="A331" s="311">
        <v>45607</v>
      </c>
      <c r="B331" s="318" t="s">
        <v>17</v>
      </c>
      <c r="C331" s="268" t="s">
        <v>38</v>
      </c>
      <c r="D331" s="215" t="s">
        <v>5</v>
      </c>
      <c r="E331" s="371">
        <v>2500</v>
      </c>
      <c r="F331" s="239">
        <f t="shared" si="5"/>
        <v>4.2669193593203518</v>
      </c>
      <c r="G331" s="51" t="s">
        <v>438</v>
      </c>
      <c r="H331" s="175"/>
      <c r="I331" s="44" t="s">
        <v>220</v>
      </c>
      <c r="J331" s="225" t="s">
        <v>21</v>
      </c>
      <c r="K331" s="227" t="s">
        <v>762</v>
      </c>
      <c r="L331" s="191">
        <v>585.90279999999996</v>
      </c>
      <c r="M331" s="182"/>
      <c r="N331" s="182"/>
      <c r="O331" s="182"/>
      <c r="P331" s="182"/>
    </row>
    <row r="332" spans="1:16" s="91" customFormat="1" ht="15.75" customHeight="1">
      <c r="A332" s="311">
        <v>45607</v>
      </c>
      <c r="B332" s="318" t="s">
        <v>17</v>
      </c>
      <c r="C332" s="268" t="s">
        <v>38</v>
      </c>
      <c r="D332" s="215" t="s">
        <v>5</v>
      </c>
      <c r="E332" s="371">
        <v>2500</v>
      </c>
      <c r="F332" s="239">
        <f t="shared" si="5"/>
        <v>4.2669193593203518</v>
      </c>
      <c r="G332" s="51" t="s">
        <v>439</v>
      </c>
      <c r="H332" s="197"/>
      <c r="I332" s="44" t="s">
        <v>238</v>
      </c>
      <c r="J332" s="225" t="s">
        <v>21</v>
      </c>
      <c r="K332" s="227" t="s">
        <v>762</v>
      </c>
      <c r="L332" s="191">
        <v>585.90279999999996</v>
      </c>
      <c r="M332" s="182"/>
      <c r="N332" s="182"/>
      <c r="O332" s="182"/>
      <c r="P332" s="182"/>
    </row>
    <row r="333" spans="1:16" s="91" customFormat="1" ht="15.75" customHeight="1">
      <c r="A333" s="311">
        <v>45607</v>
      </c>
      <c r="B333" s="318" t="s">
        <v>17</v>
      </c>
      <c r="C333" s="268" t="s">
        <v>38</v>
      </c>
      <c r="D333" s="215" t="s">
        <v>9</v>
      </c>
      <c r="E333" s="371">
        <v>2500</v>
      </c>
      <c r="F333" s="239">
        <f t="shared" si="5"/>
        <v>4.2669193593203518</v>
      </c>
      <c r="G333" s="51" t="s">
        <v>440</v>
      </c>
      <c r="H333" s="197"/>
      <c r="I333" s="44" t="s">
        <v>209</v>
      </c>
      <c r="J333" s="225" t="s">
        <v>21</v>
      </c>
      <c r="K333" s="227" t="s">
        <v>762</v>
      </c>
      <c r="L333" s="191">
        <v>585.90279999999996</v>
      </c>
      <c r="M333" s="182"/>
      <c r="N333" s="182"/>
      <c r="O333" s="182"/>
      <c r="P333" s="182"/>
    </row>
    <row r="334" spans="1:16" s="91" customFormat="1" ht="15.75" customHeight="1">
      <c r="A334" s="311">
        <v>45607</v>
      </c>
      <c r="B334" s="318" t="s">
        <v>17</v>
      </c>
      <c r="C334" s="268" t="s">
        <v>38</v>
      </c>
      <c r="D334" s="215" t="s">
        <v>9</v>
      </c>
      <c r="E334" s="371">
        <v>2500</v>
      </c>
      <c r="F334" s="239">
        <f t="shared" si="5"/>
        <v>4.2669193593203518</v>
      </c>
      <c r="G334" s="51" t="s">
        <v>441</v>
      </c>
      <c r="H334" s="197"/>
      <c r="I334" s="44" t="s">
        <v>14</v>
      </c>
      <c r="J334" s="225" t="s">
        <v>21</v>
      </c>
      <c r="K334" s="227" t="s">
        <v>762</v>
      </c>
      <c r="L334" s="191">
        <v>585.90279999999996</v>
      </c>
      <c r="M334" s="182"/>
      <c r="N334" s="182"/>
      <c r="O334" s="182"/>
      <c r="P334" s="182"/>
    </row>
    <row r="335" spans="1:16" s="91" customFormat="1" ht="15" customHeight="1">
      <c r="A335" s="311">
        <v>45607</v>
      </c>
      <c r="B335" s="321" t="s">
        <v>44</v>
      </c>
      <c r="C335" s="268" t="s">
        <v>54</v>
      </c>
      <c r="D335" s="203" t="s">
        <v>8</v>
      </c>
      <c r="E335" s="371">
        <v>2700</v>
      </c>
      <c r="F335" s="239">
        <f t="shared" si="5"/>
        <v>4.6082729080659801</v>
      </c>
      <c r="G335" s="51" t="s">
        <v>219</v>
      </c>
      <c r="H335" s="189"/>
      <c r="I335" s="88" t="s">
        <v>16</v>
      </c>
      <c r="J335" s="225" t="s">
        <v>21</v>
      </c>
      <c r="K335" s="227" t="s">
        <v>762</v>
      </c>
      <c r="L335" s="191">
        <v>585.90279999999996</v>
      </c>
      <c r="M335" s="182"/>
      <c r="N335" s="182"/>
      <c r="O335" s="182"/>
      <c r="P335" s="182"/>
    </row>
    <row r="336" spans="1:16" s="91" customFormat="1" ht="15.75" customHeight="1">
      <c r="A336" s="312">
        <v>45607</v>
      </c>
      <c r="B336" s="324" t="s">
        <v>44</v>
      </c>
      <c r="C336" s="268" t="s">
        <v>54</v>
      </c>
      <c r="D336" s="204" t="s">
        <v>8</v>
      </c>
      <c r="E336" s="371">
        <v>1800</v>
      </c>
      <c r="F336" s="239">
        <f t="shared" si="5"/>
        <v>3.0721819387106533</v>
      </c>
      <c r="G336" s="204" t="s">
        <v>240</v>
      </c>
      <c r="H336" s="197"/>
      <c r="I336" s="88" t="s">
        <v>15</v>
      </c>
      <c r="J336" s="225" t="s">
        <v>21</v>
      </c>
      <c r="K336" s="227" t="s">
        <v>762</v>
      </c>
      <c r="L336" s="191">
        <v>585.90279999999996</v>
      </c>
      <c r="M336" s="182"/>
      <c r="N336" s="182"/>
      <c r="O336" s="182"/>
      <c r="P336" s="182"/>
    </row>
    <row r="337" spans="1:16" s="91" customFormat="1" ht="15.75" customHeight="1">
      <c r="A337" s="187">
        <v>45607</v>
      </c>
      <c r="B337" s="318" t="s">
        <v>44</v>
      </c>
      <c r="C337" s="268" t="s">
        <v>54</v>
      </c>
      <c r="D337" s="192" t="s">
        <v>111</v>
      </c>
      <c r="E337" s="371">
        <v>4500</v>
      </c>
      <c r="F337" s="239">
        <f t="shared" si="5"/>
        <v>7.6993358039646447</v>
      </c>
      <c r="G337" s="39" t="s">
        <v>59</v>
      </c>
      <c r="H337" s="189"/>
      <c r="I337" s="40" t="s">
        <v>69</v>
      </c>
      <c r="J337" s="225" t="s">
        <v>21</v>
      </c>
      <c r="K337" s="227" t="s">
        <v>103</v>
      </c>
      <c r="L337" s="191">
        <v>584.46600000000001</v>
      </c>
    </row>
    <row r="338" spans="1:16" s="91" customFormat="1" ht="15.75" customHeight="1">
      <c r="A338" s="311">
        <v>45607</v>
      </c>
      <c r="B338" s="319" t="s">
        <v>44</v>
      </c>
      <c r="C338" s="268" t="s">
        <v>54</v>
      </c>
      <c r="D338" s="203" t="s">
        <v>6</v>
      </c>
      <c r="E338" s="371">
        <v>4100</v>
      </c>
      <c r="F338" s="239">
        <f t="shared" si="5"/>
        <v>6.9977477492853772</v>
      </c>
      <c r="G338" s="202" t="s">
        <v>112</v>
      </c>
      <c r="H338" s="197"/>
      <c r="I338" s="207" t="s">
        <v>11</v>
      </c>
      <c r="J338" s="225" t="s">
        <v>21</v>
      </c>
      <c r="K338" s="227" t="s">
        <v>762</v>
      </c>
      <c r="L338" s="191">
        <v>585.90279999999996</v>
      </c>
      <c r="M338" s="182"/>
      <c r="N338" s="182"/>
      <c r="O338" s="182"/>
      <c r="P338" s="182"/>
    </row>
    <row r="339" spans="1:16" s="91" customFormat="1" ht="15" customHeight="1">
      <c r="A339" s="311">
        <v>45607</v>
      </c>
      <c r="B339" s="319" t="s">
        <v>44</v>
      </c>
      <c r="C339" s="268" t="s">
        <v>54</v>
      </c>
      <c r="D339" s="203" t="s">
        <v>9</v>
      </c>
      <c r="E339" s="371">
        <v>3800</v>
      </c>
      <c r="F339" s="239">
        <f t="shared" si="5"/>
        <v>6.4857174261669348</v>
      </c>
      <c r="G339" s="51" t="s">
        <v>56</v>
      </c>
      <c r="H339" s="246"/>
      <c r="I339" s="94" t="s">
        <v>14</v>
      </c>
      <c r="J339" s="225" t="s">
        <v>21</v>
      </c>
      <c r="K339" s="227" t="s">
        <v>762</v>
      </c>
      <c r="L339" s="191">
        <v>585.90279999999996</v>
      </c>
      <c r="M339" s="182"/>
      <c r="N339" s="182"/>
      <c r="O339" s="182"/>
      <c r="P339" s="182"/>
    </row>
    <row r="340" spans="1:16" s="91" customFormat="1" ht="15.75" customHeight="1">
      <c r="A340" s="311">
        <v>45607</v>
      </c>
      <c r="B340" s="319" t="s">
        <v>647</v>
      </c>
      <c r="C340" s="268" t="s">
        <v>210</v>
      </c>
      <c r="D340" s="203" t="s">
        <v>9</v>
      </c>
      <c r="E340" s="371">
        <v>15750</v>
      </c>
      <c r="F340" s="239">
        <f t="shared" si="5"/>
        <v>26.881591963718215</v>
      </c>
      <c r="G340" s="51" t="s">
        <v>121</v>
      </c>
      <c r="H340" s="246"/>
      <c r="I340" s="94" t="s">
        <v>14</v>
      </c>
      <c r="J340" s="225" t="s">
        <v>21</v>
      </c>
      <c r="K340" s="227" t="s">
        <v>762</v>
      </c>
      <c r="L340" s="191">
        <v>585.90279999999996</v>
      </c>
      <c r="M340" s="182"/>
      <c r="N340" s="182"/>
      <c r="O340" s="182"/>
      <c r="P340" s="182"/>
    </row>
    <row r="341" spans="1:16" s="91" customFormat="1" ht="15" customHeight="1">
      <c r="A341" s="311">
        <v>45607</v>
      </c>
      <c r="B341" s="319" t="s">
        <v>648</v>
      </c>
      <c r="C341" s="268" t="s">
        <v>210</v>
      </c>
      <c r="D341" s="203" t="s">
        <v>9</v>
      </c>
      <c r="E341" s="371">
        <v>14250</v>
      </c>
      <c r="F341" s="239">
        <f t="shared" si="5"/>
        <v>24.321440348126004</v>
      </c>
      <c r="G341" s="51" t="s">
        <v>121</v>
      </c>
      <c r="H341" s="357"/>
      <c r="I341" s="94" t="s">
        <v>14</v>
      </c>
      <c r="J341" s="225" t="s">
        <v>21</v>
      </c>
      <c r="K341" s="227" t="s">
        <v>762</v>
      </c>
      <c r="L341" s="191">
        <v>585.90279999999996</v>
      </c>
      <c r="M341" s="182"/>
      <c r="N341" s="182"/>
      <c r="O341" s="182"/>
      <c r="P341" s="182"/>
    </row>
    <row r="342" spans="1:16" s="91" customFormat="1" ht="15.75" customHeight="1">
      <c r="A342" s="311">
        <v>45607</v>
      </c>
      <c r="B342" s="319" t="s">
        <v>649</v>
      </c>
      <c r="C342" s="268" t="s">
        <v>210</v>
      </c>
      <c r="D342" s="203" t="s">
        <v>9</v>
      </c>
      <c r="E342" s="371">
        <v>3300</v>
      </c>
      <c r="F342" s="239">
        <f t="shared" si="5"/>
        <v>5.6323335543028641</v>
      </c>
      <c r="G342" s="51" t="s">
        <v>122</v>
      </c>
      <c r="H342" s="357"/>
      <c r="I342" s="94" t="s">
        <v>14</v>
      </c>
      <c r="J342" s="225" t="s">
        <v>21</v>
      </c>
      <c r="K342" s="227" t="s">
        <v>762</v>
      </c>
      <c r="L342" s="191">
        <v>585.90279999999996</v>
      </c>
      <c r="M342" s="182"/>
      <c r="N342" s="182"/>
      <c r="O342" s="182"/>
      <c r="P342" s="182"/>
    </row>
    <row r="343" spans="1:16" s="91" customFormat="1" ht="15.75" customHeight="1">
      <c r="A343" s="311">
        <v>45607</v>
      </c>
      <c r="B343" s="319" t="s">
        <v>650</v>
      </c>
      <c r="C343" s="268" t="s">
        <v>210</v>
      </c>
      <c r="D343" s="203" t="s">
        <v>9</v>
      </c>
      <c r="E343" s="371">
        <v>5000</v>
      </c>
      <c r="F343" s="239">
        <f t="shared" si="5"/>
        <v>8.5338387186407036</v>
      </c>
      <c r="G343" s="51" t="s">
        <v>123</v>
      </c>
      <c r="H343" s="189"/>
      <c r="I343" s="94" t="s">
        <v>14</v>
      </c>
      <c r="J343" s="225" t="s">
        <v>21</v>
      </c>
      <c r="K343" s="227" t="s">
        <v>762</v>
      </c>
      <c r="L343" s="191">
        <v>585.90279999999996</v>
      </c>
      <c r="M343" s="182"/>
      <c r="N343" s="182"/>
      <c r="O343" s="182"/>
      <c r="P343" s="182"/>
    </row>
    <row r="344" spans="1:16" s="91" customFormat="1" ht="15.75" customHeight="1">
      <c r="A344" s="311">
        <v>45607</v>
      </c>
      <c r="B344" s="319" t="s">
        <v>120</v>
      </c>
      <c r="C344" s="268" t="s">
        <v>48</v>
      </c>
      <c r="D344" s="203" t="s">
        <v>9</v>
      </c>
      <c r="E344" s="371">
        <v>12000</v>
      </c>
      <c r="F344" s="239">
        <f t="shared" si="5"/>
        <v>20.481212924737687</v>
      </c>
      <c r="G344" s="51" t="s">
        <v>124</v>
      </c>
      <c r="H344" s="197"/>
      <c r="I344" s="94" t="s">
        <v>14</v>
      </c>
      <c r="J344" s="225" t="s">
        <v>21</v>
      </c>
      <c r="K344" s="227" t="s">
        <v>762</v>
      </c>
      <c r="L344" s="191">
        <v>585.90279999999996</v>
      </c>
      <c r="M344" s="182"/>
      <c r="N344" s="182"/>
      <c r="O344" s="182"/>
      <c r="P344" s="182"/>
    </row>
    <row r="345" spans="1:16" s="91" customFormat="1" ht="15.75" customHeight="1">
      <c r="A345" s="311">
        <v>45607</v>
      </c>
      <c r="B345" s="326" t="s">
        <v>763</v>
      </c>
      <c r="C345" s="268" t="s">
        <v>119</v>
      </c>
      <c r="D345" s="42" t="s">
        <v>9</v>
      </c>
      <c r="E345" s="371">
        <v>9316</v>
      </c>
      <c r="F345" s="239">
        <f t="shared" si="5"/>
        <v>15.900248300571359</v>
      </c>
      <c r="G345" s="293" t="s">
        <v>651</v>
      </c>
      <c r="H345" s="197"/>
      <c r="I345" s="94" t="s">
        <v>14</v>
      </c>
      <c r="J345" s="225" t="s">
        <v>21</v>
      </c>
      <c r="K345" s="227" t="s">
        <v>762</v>
      </c>
      <c r="L345" s="191">
        <v>585.90279999999996</v>
      </c>
      <c r="M345" s="182"/>
      <c r="N345" s="182"/>
      <c r="O345" s="182"/>
      <c r="P345" s="182"/>
    </row>
    <row r="346" spans="1:16" s="91" customFormat="1" ht="15.75" customHeight="1">
      <c r="A346" s="311">
        <v>45607</v>
      </c>
      <c r="B346" s="326" t="s">
        <v>764</v>
      </c>
      <c r="C346" s="268" t="s">
        <v>119</v>
      </c>
      <c r="D346" s="42" t="s">
        <v>9</v>
      </c>
      <c r="E346" s="371">
        <v>3400</v>
      </c>
      <c r="F346" s="239">
        <f t="shared" si="5"/>
        <v>5.8030103286756782</v>
      </c>
      <c r="G346" s="293" t="s">
        <v>652</v>
      </c>
      <c r="H346" s="189"/>
      <c r="I346" s="94" t="s">
        <v>14</v>
      </c>
      <c r="J346" s="225" t="s">
        <v>21</v>
      </c>
      <c r="K346" s="227" t="s">
        <v>762</v>
      </c>
      <c r="L346" s="191">
        <v>585.90279999999996</v>
      </c>
      <c r="M346" s="182"/>
      <c r="N346" s="182"/>
      <c r="O346" s="182"/>
      <c r="P346" s="182"/>
    </row>
    <row r="347" spans="1:16" s="91" customFormat="1" ht="15.75" customHeight="1">
      <c r="A347" s="311">
        <v>45607</v>
      </c>
      <c r="B347" s="326" t="s">
        <v>765</v>
      </c>
      <c r="C347" s="268" t="s">
        <v>119</v>
      </c>
      <c r="D347" s="42" t="s">
        <v>9</v>
      </c>
      <c r="E347" s="371">
        <v>1223</v>
      </c>
      <c r="F347" s="239">
        <f t="shared" si="5"/>
        <v>2.0873769505795159</v>
      </c>
      <c r="G347" s="293" t="s">
        <v>652</v>
      </c>
      <c r="H347" s="189"/>
      <c r="I347" s="94" t="s">
        <v>14</v>
      </c>
      <c r="J347" s="225" t="s">
        <v>21</v>
      </c>
      <c r="K347" s="227" t="s">
        <v>762</v>
      </c>
      <c r="L347" s="191">
        <v>585.90279999999996</v>
      </c>
      <c r="M347" s="182"/>
      <c r="N347" s="182"/>
      <c r="O347" s="182"/>
      <c r="P347" s="182"/>
    </row>
    <row r="348" spans="1:16" ht="15.75" customHeight="1">
      <c r="A348" s="311">
        <v>45607</v>
      </c>
      <c r="B348" s="319" t="s">
        <v>120</v>
      </c>
      <c r="C348" s="268" t="s">
        <v>48</v>
      </c>
      <c r="D348" s="203" t="s">
        <v>9</v>
      </c>
      <c r="E348" s="371">
        <v>49546</v>
      </c>
      <c r="F348" s="239">
        <f t="shared" si="5"/>
        <v>84.563514630754455</v>
      </c>
      <c r="G348" s="51" t="s">
        <v>125</v>
      </c>
      <c r="H348" s="241"/>
      <c r="I348" s="94" t="s">
        <v>14</v>
      </c>
      <c r="J348" s="225" t="s">
        <v>21</v>
      </c>
      <c r="K348" s="227" t="s">
        <v>762</v>
      </c>
      <c r="L348" s="191">
        <v>585.90279999999996</v>
      </c>
    </row>
    <row r="349" spans="1:16" ht="15.75" customHeight="1">
      <c r="A349" s="311">
        <v>45607</v>
      </c>
      <c r="B349" s="209" t="s">
        <v>44</v>
      </c>
      <c r="C349" s="268" t="s">
        <v>54</v>
      </c>
      <c r="D349" s="280" t="s">
        <v>9</v>
      </c>
      <c r="E349" s="371">
        <v>3000</v>
      </c>
      <c r="F349" s="239">
        <f t="shared" si="5"/>
        <v>5.1203032311844217</v>
      </c>
      <c r="G349" s="37" t="s">
        <v>229</v>
      </c>
      <c r="H349" s="241"/>
      <c r="I349" s="40" t="s">
        <v>225</v>
      </c>
      <c r="J349" s="225" t="s">
        <v>21</v>
      </c>
      <c r="K349" s="227" t="s">
        <v>762</v>
      </c>
      <c r="L349" s="191">
        <v>585.90279999999996</v>
      </c>
    </row>
    <row r="350" spans="1:16" s="162" customFormat="1" ht="15.75" customHeight="1">
      <c r="A350" s="311">
        <v>45607</v>
      </c>
      <c r="B350" s="319" t="s">
        <v>44</v>
      </c>
      <c r="C350" s="268" t="s">
        <v>54</v>
      </c>
      <c r="D350" s="203" t="s">
        <v>6</v>
      </c>
      <c r="E350" s="371">
        <v>2000</v>
      </c>
      <c r="F350" s="239">
        <f t="shared" si="5"/>
        <v>3.4135354874562815</v>
      </c>
      <c r="G350" s="202" t="s">
        <v>84</v>
      </c>
      <c r="H350" s="189"/>
      <c r="I350" s="207" t="s">
        <v>55</v>
      </c>
      <c r="J350" s="225" t="s">
        <v>21</v>
      </c>
      <c r="K350" s="227" t="s">
        <v>762</v>
      </c>
      <c r="L350" s="191">
        <v>585.90279999999996</v>
      </c>
      <c r="M350" s="182"/>
      <c r="N350" s="182"/>
      <c r="O350" s="182"/>
      <c r="P350" s="182"/>
    </row>
    <row r="351" spans="1:16" ht="15.75" customHeight="1">
      <c r="A351" s="311">
        <v>45607</v>
      </c>
      <c r="B351" s="319" t="s">
        <v>44</v>
      </c>
      <c r="C351" s="268" t="s">
        <v>54</v>
      </c>
      <c r="D351" s="203" t="s">
        <v>6</v>
      </c>
      <c r="E351" s="371">
        <v>2000</v>
      </c>
      <c r="F351" s="239">
        <f t="shared" si="5"/>
        <v>3.4135354874562815</v>
      </c>
      <c r="G351" s="202" t="s">
        <v>263</v>
      </c>
      <c r="H351" s="189"/>
      <c r="I351" s="207" t="s">
        <v>55</v>
      </c>
      <c r="J351" s="225" t="s">
        <v>21</v>
      </c>
      <c r="K351" s="227" t="s">
        <v>762</v>
      </c>
      <c r="L351" s="191">
        <v>585.90279999999996</v>
      </c>
    </row>
    <row r="352" spans="1:16" s="91" customFormat="1">
      <c r="A352" s="311">
        <v>45607</v>
      </c>
      <c r="B352" s="319" t="s">
        <v>44</v>
      </c>
      <c r="C352" s="268" t="s">
        <v>54</v>
      </c>
      <c r="D352" s="203" t="s">
        <v>5</v>
      </c>
      <c r="E352" s="371">
        <v>2400</v>
      </c>
      <c r="F352" s="239">
        <f t="shared" si="5"/>
        <v>4.0962425849475377</v>
      </c>
      <c r="G352" s="202" t="s">
        <v>57</v>
      </c>
      <c r="H352" s="357"/>
      <c r="I352" s="174" t="s">
        <v>43</v>
      </c>
      <c r="J352" s="225" t="s">
        <v>21</v>
      </c>
      <c r="K352" s="227" t="s">
        <v>762</v>
      </c>
      <c r="L352" s="191">
        <v>585.90279999999996</v>
      </c>
      <c r="M352" s="182"/>
      <c r="N352" s="182"/>
      <c r="O352" s="182"/>
      <c r="P352" s="182"/>
    </row>
    <row r="353" spans="1:16" s="91" customFormat="1">
      <c r="A353" s="311">
        <v>45607</v>
      </c>
      <c r="B353" s="319" t="s">
        <v>665</v>
      </c>
      <c r="C353" s="268" t="s">
        <v>666</v>
      </c>
      <c r="D353" s="203" t="s">
        <v>5</v>
      </c>
      <c r="E353" s="371">
        <v>22000</v>
      </c>
      <c r="F353" s="239">
        <f t="shared" si="5"/>
        <v>37.548890362019094</v>
      </c>
      <c r="G353" s="202" t="s">
        <v>105</v>
      </c>
      <c r="H353" s="189"/>
      <c r="I353" s="174" t="s">
        <v>43</v>
      </c>
      <c r="J353" s="225" t="s">
        <v>21</v>
      </c>
      <c r="K353" s="227" t="s">
        <v>762</v>
      </c>
      <c r="L353" s="191">
        <v>585.90279999999996</v>
      </c>
      <c r="M353" s="182"/>
      <c r="N353" s="182"/>
      <c r="O353" s="182"/>
      <c r="P353" s="182"/>
    </row>
    <row r="354" spans="1:16" s="91" customFormat="1">
      <c r="A354" s="311">
        <v>45607</v>
      </c>
      <c r="B354" s="319" t="s">
        <v>44</v>
      </c>
      <c r="C354" s="268" t="s">
        <v>54</v>
      </c>
      <c r="D354" s="192" t="s">
        <v>111</v>
      </c>
      <c r="E354" s="371">
        <v>11700</v>
      </c>
      <c r="F354" s="239">
        <f t="shared" si="5"/>
        <v>20.018273090308075</v>
      </c>
      <c r="G354" s="202" t="s">
        <v>58</v>
      </c>
      <c r="H354" s="359"/>
      <c r="I354" s="82" t="s">
        <v>24</v>
      </c>
      <c r="J354" s="225" t="s">
        <v>21</v>
      </c>
      <c r="K354" s="227" t="s">
        <v>103</v>
      </c>
      <c r="L354" s="191">
        <v>584.46600000000001</v>
      </c>
    </row>
    <row r="355" spans="1:16" s="91" customFormat="1">
      <c r="A355" s="311">
        <v>45607</v>
      </c>
      <c r="B355" s="319" t="s">
        <v>767</v>
      </c>
      <c r="C355" s="268" t="s">
        <v>214</v>
      </c>
      <c r="D355" s="192" t="s">
        <v>111</v>
      </c>
      <c r="E355" s="371">
        <v>9000</v>
      </c>
      <c r="F355" s="239">
        <f t="shared" si="5"/>
        <v>15.398671607929289</v>
      </c>
      <c r="G355" s="202" t="s">
        <v>58</v>
      </c>
      <c r="H355" s="357"/>
      <c r="I355" s="82" t="s">
        <v>24</v>
      </c>
      <c r="J355" s="225" t="s">
        <v>21</v>
      </c>
      <c r="K355" s="227" t="s">
        <v>103</v>
      </c>
      <c r="L355" s="191">
        <v>584.46600000000001</v>
      </c>
    </row>
    <row r="356" spans="1:16" s="91" customFormat="1">
      <c r="A356" s="311">
        <v>45607</v>
      </c>
      <c r="B356" s="319" t="s">
        <v>44</v>
      </c>
      <c r="C356" s="268" t="s">
        <v>54</v>
      </c>
      <c r="D356" s="203" t="s">
        <v>5</v>
      </c>
      <c r="E356" s="371">
        <v>6400</v>
      </c>
      <c r="F356" s="239">
        <f t="shared" si="5"/>
        <v>10.9233135598601</v>
      </c>
      <c r="G356" s="202" t="s">
        <v>94</v>
      </c>
      <c r="H356" s="271"/>
      <c r="I356" s="40" t="s">
        <v>93</v>
      </c>
      <c r="J356" s="225" t="s">
        <v>21</v>
      </c>
      <c r="K356" s="227" t="s">
        <v>762</v>
      </c>
      <c r="L356" s="191">
        <v>585.90279999999996</v>
      </c>
      <c r="M356" s="182"/>
      <c r="N356" s="182"/>
      <c r="O356" s="182"/>
      <c r="P356" s="182"/>
    </row>
    <row r="357" spans="1:16" s="91" customFormat="1">
      <c r="A357" s="311">
        <v>45607</v>
      </c>
      <c r="B357" s="319" t="s">
        <v>228</v>
      </c>
      <c r="C357" s="268" t="s">
        <v>54</v>
      </c>
      <c r="D357" s="273" t="s">
        <v>6</v>
      </c>
      <c r="E357" s="371">
        <v>2500</v>
      </c>
      <c r="F357" s="239">
        <f t="shared" si="5"/>
        <v>4.2669193593203518</v>
      </c>
      <c r="G357" s="272" t="s">
        <v>235</v>
      </c>
      <c r="H357" s="189"/>
      <c r="I357" s="40" t="s">
        <v>211</v>
      </c>
      <c r="J357" s="225" t="s">
        <v>21</v>
      </c>
      <c r="K357" s="227" t="s">
        <v>762</v>
      </c>
      <c r="L357" s="191">
        <v>585.90279999999996</v>
      </c>
      <c r="M357" s="182"/>
      <c r="N357" s="182"/>
      <c r="O357" s="182"/>
      <c r="P357" s="182"/>
    </row>
    <row r="358" spans="1:16" s="91" customFormat="1" ht="15.75" customHeight="1">
      <c r="A358" s="311">
        <v>45607</v>
      </c>
      <c r="B358" s="319" t="s">
        <v>45</v>
      </c>
      <c r="C358" s="268" t="s">
        <v>67</v>
      </c>
      <c r="D358" s="273" t="s">
        <v>6</v>
      </c>
      <c r="E358" s="371">
        <v>5000</v>
      </c>
      <c r="F358" s="239">
        <f t="shared" si="5"/>
        <v>8.5338387186407036</v>
      </c>
      <c r="G358" s="272" t="s">
        <v>231</v>
      </c>
      <c r="H358" s="357"/>
      <c r="I358" s="40" t="s">
        <v>211</v>
      </c>
      <c r="J358" s="225" t="s">
        <v>21</v>
      </c>
      <c r="K358" s="227" t="s">
        <v>762</v>
      </c>
      <c r="L358" s="191">
        <v>585.90279999999996</v>
      </c>
      <c r="M358" s="182"/>
      <c r="N358" s="182"/>
      <c r="O358" s="182"/>
      <c r="P358" s="182"/>
    </row>
    <row r="359" spans="1:16" s="91" customFormat="1" ht="15.75" customHeight="1">
      <c r="A359" s="311">
        <v>45607</v>
      </c>
      <c r="B359" s="319" t="s">
        <v>46</v>
      </c>
      <c r="C359" s="268" t="s">
        <v>67</v>
      </c>
      <c r="D359" s="273" t="s">
        <v>6</v>
      </c>
      <c r="E359" s="371">
        <v>10000</v>
      </c>
      <c r="F359" s="239">
        <f t="shared" si="5"/>
        <v>17.067677437281407</v>
      </c>
      <c r="G359" s="272" t="s">
        <v>236</v>
      </c>
      <c r="H359" s="241"/>
      <c r="I359" s="40" t="s">
        <v>211</v>
      </c>
      <c r="J359" s="225" t="s">
        <v>21</v>
      </c>
      <c r="K359" s="227" t="s">
        <v>762</v>
      </c>
      <c r="L359" s="191">
        <v>585.90279999999996</v>
      </c>
      <c r="M359" s="182"/>
      <c r="N359" s="182"/>
      <c r="O359" s="182"/>
      <c r="P359" s="182"/>
    </row>
    <row r="360" spans="1:16" s="91" customFormat="1" ht="15.75" customHeight="1">
      <c r="A360" s="311">
        <v>45607</v>
      </c>
      <c r="B360" s="319" t="s">
        <v>44</v>
      </c>
      <c r="C360" s="268" t="s">
        <v>54</v>
      </c>
      <c r="D360" s="273" t="s">
        <v>6</v>
      </c>
      <c r="E360" s="371">
        <v>2000</v>
      </c>
      <c r="F360" s="239">
        <f t="shared" si="5"/>
        <v>3.4219270239842863</v>
      </c>
      <c r="G360" s="272" t="s">
        <v>231</v>
      </c>
      <c r="H360" s="189"/>
      <c r="I360" s="40" t="s">
        <v>211</v>
      </c>
      <c r="J360" s="225" t="s">
        <v>21</v>
      </c>
      <c r="K360" s="227" t="s">
        <v>103</v>
      </c>
      <c r="L360" s="191">
        <v>584.46600000000001</v>
      </c>
      <c r="M360" s="182"/>
      <c r="N360" s="182"/>
      <c r="O360" s="182"/>
      <c r="P360" s="182"/>
    </row>
    <row r="361" spans="1:16" s="91" customFormat="1" ht="15.75" customHeight="1">
      <c r="A361" s="311">
        <v>45607</v>
      </c>
      <c r="B361" s="319" t="s">
        <v>68</v>
      </c>
      <c r="C361" s="268" t="s">
        <v>711</v>
      </c>
      <c r="D361" s="203" t="s">
        <v>5</v>
      </c>
      <c r="E361" s="371">
        <v>3500</v>
      </c>
      <c r="F361" s="239">
        <f t="shared" si="5"/>
        <v>5.9736871030484924</v>
      </c>
      <c r="G361" s="202" t="s">
        <v>247</v>
      </c>
      <c r="H361" s="271">
        <v>7</v>
      </c>
      <c r="I361" s="40" t="s">
        <v>220</v>
      </c>
      <c r="J361" s="225" t="s">
        <v>21</v>
      </c>
      <c r="K361" s="227" t="s">
        <v>762</v>
      </c>
      <c r="L361" s="191">
        <v>585.90279999999996</v>
      </c>
      <c r="M361" s="182"/>
      <c r="N361" s="182"/>
      <c r="O361" s="182"/>
      <c r="P361" s="182"/>
    </row>
    <row r="362" spans="1:16" s="91" customFormat="1" ht="15.75" customHeight="1">
      <c r="A362" s="311">
        <v>45607</v>
      </c>
      <c r="B362" s="319" t="s">
        <v>44</v>
      </c>
      <c r="C362" s="268" t="s">
        <v>54</v>
      </c>
      <c r="D362" s="203" t="s">
        <v>5</v>
      </c>
      <c r="E362" s="371">
        <v>1500</v>
      </c>
      <c r="F362" s="239">
        <f t="shared" si="5"/>
        <v>2.5601516155922108</v>
      </c>
      <c r="G362" s="202" t="s">
        <v>737</v>
      </c>
      <c r="H362" s="271">
        <v>5</v>
      </c>
      <c r="I362" s="40" t="s">
        <v>238</v>
      </c>
      <c r="J362" s="225" t="s">
        <v>21</v>
      </c>
      <c r="K362" s="227" t="s">
        <v>762</v>
      </c>
      <c r="L362" s="191">
        <v>585.90279999999996</v>
      </c>
      <c r="M362" s="182"/>
      <c r="N362" s="182"/>
      <c r="O362" s="182"/>
      <c r="P362" s="182"/>
    </row>
    <row r="363" spans="1:16" s="91" customFormat="1" ht="15.75" customHeight="1">
      <c r="A363" s="311">
        <v>45607</v>
      </c>
      <c r="B363" s="319" t="s">
        <v>45</v>
      </c>
      <c r="C363" s="268" t="s">
        <v>67</v>
      </c>
      <c r="D363" s="203" t="s">
        <v>5</v>
      </c>
      <c r="E363" s="371">
        <v>3000</v>
      </c>
      <c r="F363" s="239">
        <f t="shared" si="5"/>
        <v>5.1203032311844217</v>
      </c>
      <c r="G363" s="202" t="s">
        <v>737</v>
      </c>
      <c r="H363" s="271">
        <v>5</v>
      </c>
      <c r="I363" s="40" t="s">
        <v>238</v>
      </c>
      <c r="J363" s="225" t="s">
        <v>21</v>
      </c>
      <c r="K363" s="227" t="s">
        <v>762</v>
      </c>
      <c r="L363" s="191">
        <v>585.90279999999996</v>
      </c>
      <c r="M363" s="182"/>
      <c r="N363" s="182"/>
      <c r="O363" s="182"/>
      <c r="P363" s="182"/>
    </row>
    <row r="364" spans="1:16" s="91" customFormat="1" ht="15.75" customHeight="1">
      <c r="A364" s="311">
        <v>45607</v>
      </c>
      <c r="B364" s="319" t="s">
        <v>46</v>
      </c>
      <c r="C364" s="268" t="s">
        <v>67</v>
      </c>
      <c r="D364" s="203" t="s">
        <v>5</v>
      </c>
      <c r="E364" s="371">
        <v>10000</v>
      </c>
      <c r="F364" s="239">
        <f t="shared" si="5"/>
        <v>17.067677437281407</v>
      </c>
      <c r="G364" s="202" t="s">
        <v>738</v>
      </c>
      <c r="H364" s="271">
        <v>5</v>
      </c>
      <c r="I364" s="40" t="s">
        <v>238</v>
      </c>
      <c r="J364" s="225" t="s">
        <v>21</v>
      </c>
      <c r="K364" s="227" t="s">
        <v>762</v>
      </c>
      <c r="L364" s="191">
        <v>585.90279999999996</v>
      </c>
      <c r="M364" s="182"/>
      <c r="N364" s="182"/>
      <c r="O364" s="182"/>
      <c r="P364" s="182"/>
    </row>
    <row r="365" spans="1:16" ht="15.75" customHeight="1">
      <c r="A365" s="311">
        <v>45607</v>
      </c>
      <c r="B365" s="319" t="s">
        <v>767</v>
      </c>
      <c r="C365" s="268" t="s">
        <v>214</v>
      </c>
      <c r="D365" s="203" t="s">
        <v>5</v>
      </c>
      <c r="E365" s="371">
        <v>10000</v>
      </c>
      <c r="F365" s="239">
        <f t="shared" si="5"/>
        <v>17.067677437281407</v>
      </c>
      <c r="G365" s="202" t="s">
        <v>737</v>
      </c>
      <c r="H365" s="270">
        <v>5</v>
      </c>
      <c r="I365" s="40" t="s">
        <v>238</v>
      </c>
      <c r="J365" s="225" t="s">
        <v>21</v>
      </c>
      <c r="K365" s="227" t="s">
        <v>762</v>
      </c>
      <c r="L365" s="191">
        <v>585.90279999999996</v>
      </c>
    </row>
    <row r="366" spans="1:16" ht="15.75" customHeight="1">
      <c r="A366" s="311">
        <v>45607</v>
      </c>
      <c r="B366" s="319" t="s">
        <v>44</v>
      </c>
      <c r="C366" s="268" t="s">
        <v>54</v>
      </c>
      <c r="D366" s="42" t="s">
        <v>7</v>
      </c>
      <c r="E366" s="371">
        <v>4500</v>
      </c>
      <c r="F366" s="239">
        <f t="shared" si="5"/>
        <v>7.6804548467766329</v>
      </c>
      <c r="G366" s="51" t="s">
        <v>249</v>
      </c>
      <c r="H366" s="87"/>
      <c r="I366" s="83" t="s">
        <v>13</v>
      </c>
      <c r="J366" s="225" t="s">
        <v>21</v>
      </c>
      <c r="K366" s="227" t="s">
        <v>762</v>
      </c>
      <c r="L366" s="191">
        <v>585.90279999999996</v>
      </c>
    </row>
    <row r="367" spans="1:16" ht="15.75" customHeight="1">
      <c r="A367" s="312">
        <v>45608</v>
      </c>
      <c r="B367" s="327" t="s">
        <v>312</v>
      </c>
      <c r="C367" s="268" t="s">
        <v>10</v>
      </c>
      <c r="D367" s="203" t="s">
        <v>8</v>
      </c>
      <c r="E367" s="371">
        <v>365523</v>
      </c>
      <c r="F367" s="239">
        <f t="shared" si="5"/>
        <v>623.86286599074117</v>
      </c>
      <c r="G367" s="188" t="s">
        <v>216</v>
      </c>
      <c r="H367" s="190"/>
      <c r="I367" s="232" t="s">
        <v>53</v>
      </c>
      <c r="J367" s="225" t="s">
        <v>21</v>
      </c>
      <c r="K367" s="227" t="s">
        <v>762</v>
      </c>
      <c r="L367" s="191">
        <v>585.90279999999996</v>
      </c>
    </row>
    <row r="368" spans="1:16" ht="15.75" customHeight="1">
      <c r="A368" s="312">
        <v>45608</v>
      </c>
      <c r="B368" s="327" t="s">
        <v>312</v>
      </c>
      <c r="C368" s="268" t="s">
        <v>10</v>
      </c>
      <c r="D368" s="203" t="s">
        <v>7</v>
      </c>
      <c r="E368" s="371">
        <v>100235</v>
      </c>
      <c r="F368" s="239">
        <f t="shared" si="5"/>
        <v>171.07786479259019</v>
      </c>
      <c r="G368" s="188" t="s">
        <v>216</v>
      </c>
      <c r="H368" s="190"/>
      <c r="I368" s="232" t="s">
        <v>53</v>
      </c>
      <c r="J368" s="225" t="s">
        <v>21</v>
      </c>
      <c r="K368" s="227" t="s">
        <v>762</v>
      </c>
      <c r="L368" s="191">
        <v>585.90279999999996</v>
      </c>
    </row>
    <row r="369" spans="1:16" ht="15.75" customHeight="1">
      <c r="A369" s="312">
        <v>45608</v>
      </c>
      <c r="B369" s="327" t="s">
        <v>312</v>
      </c>
      <c r="C369" s="268" t="s">
        <v>10</v>
      </c>
      <c r="D369" s="203" t="s">
        <v>5</v>
      </c>
      <c r="E369" s="371">
        <v>162276</v>
      </c>
      <c r="F369" s="239">
        <f t="shared" si="5"/>
        <v>277.64831487203702</v>
      </c>
      <c r="G369" s="188" t="s">
        <v>216</v>
      </c>
      <c r="H369" s="190"/>
      <c r="I369" s="232" t="s">
        <v>53</v>
      </c>
      <c r="J369" s="225" t="s">
        <v>21</v>
      </c>
      <c r="K369" s="227" t="s">
        <v>103</v>
      </c>
      <c r="L369" s="191">
        <v>584.46600000000001</v>
      </c>
    </row>
    <row r="370" spans="1:16" ht="15.75" customHeight="1">
      <c r="A370" s="312">
        <v>45608</v>
      </c>
      <c r="B370" s="327" t="s">
        <v>312</v>
      </c>
      <c r="C370" s="268" t="s">
        <v>10</v>
      </c>
      <c r="D370" s="203" t="s">
        <v>6</v>
      </c>
      <c r="E370" s="371">
        <v>177149</v>
      </c>
      <c r="F370" s="239">
        <f t="shared" si="5"/>
        <v>303.09547518589619</v>
      </c>
      <c r="G370" s="188" t="s">
        <v>216</v>
      </c>
      <c r="H370" s="190"/>
      <c r="I370" s="232" t="s">
        <v>53</v>
      </c>
      <c r="J370" s="225" t="s">
        <v>21</v>
      </c>
      <c r="K370" s="227" t="s">
        <v>103</v>
      </c>
      <c r="L370" s="191">
        <v>584.46600000000001</v>
      </c>
    </row>
    <row r="371" spans="1:16" ht="15.75" customHeight="1">
      <c r="A371" s="312">
        <v>45608</v>
      </c>
      <c r="B371" s="327" t="s">
        <v>312</v>
      </c>
      <c r="C371" s="268" t="s">
        <v>10</v>
      </c>
      <c r="D371" s="203" t="s">
        <v>9</v>
      </c>
      <c r="E371" s="371">
        <v>66918</v>
      </c>
      <c r="F371" s="239">
        <f t="shared" si="5"/>
        <v>114.49425629549025</v>
      </c>
      <c r="G371" s="188" t="s">
        <v>216</v>
      </c>
      <c r="H371" s="190"/>
      <c r="I371" s="309" t="s">
        <v>53</v>
      </c>
      <c r="J371" s="225" t="s">
        <v>21</v>
      </c>
      <c r="K371" s="227" t="s">
        <v>103</v>
      </c>
      <c r="L371" s="191">
        <v>584.46600000000001</v>
      </c>
    </row>
    <row r="372" spans="1:16" ht="15.75" customHeight="1">
      <c r="A372" s="312">
        <v>45608</v>
      </c>
      <c r="B372" s="327" t="s">
        <v>313</v>
      </c>
      <c r="C372" s="268" t="s">
        <v>10</v>
      </c>
      <c r="D372" s="203" t="s">
        <v>8</v>
      </c>
      <c r="E372" s="371">
        <v>255632</v>
      </c>
      <c r="F372" s="239">
        <f t="shared" si="5"/>
        <v>437.37702449757558</v>
      </c>
      <c r="G372" s="188" t="s">
        <v>216</v>
      </c>
      <c r="H372" s="190"/>
      <c r="I372" s="309" t="s">
        <v>53</v>
      </c>
      <c r="J372" s="225" t="s">
        <v>21</v>
      </c>
      <c r="K372" s="227" t="s">
        <v>103</v>
      </c>
      <c r="L372" s="191">
        <v>584.46600000000001</v>
      </c>
    </row>
    <row r="373" spans="1:16" ht="15.75" customHeight="1">
      <c r="A373" s="312">
        <v>45608</v>
      </c>
      <c r="B373" s="327" t="s">
        <v>313</v>
      </c>
      <c r="C373" s="268" t="s">
        <v>10</v>
      </c>
      <c r="D373" s="203" t="s">
        <v>7</v>
      </c>
      <c r="E373" s="371">
        <v>122452</v>
      </c>
      <c r="F373" s="239">
        <f t="shared" si="5"/>
        <v>209.51090397046192</v>
      </c>
      <c r="G373" s="188" t="s">
        <v>216</v>
      </c>
      <c r="H373" s="190"/>
      <c r="I373" s="309" t="s">
        <v>53</v>
      </c>
      <c r="J373" s="225" t="s">
        <v>21</v>
      </c>
      <c r="K373" s="227" t="s">
        <v>103</v>
      </c>
      <c r="L373" s="191">
        <v>584.46600000000001</v>
      </c>
    </row>
    <row r="374" spans="1:16" ht="15.75" customHeight="1">
      <c r="A374" s="312">
        <v>45608</v>
      </c>
      <c r="B374" s="327" t="s">
        <v>313</v>
      </c>
      <c r="C374" s="268" t="s">
        <v>10</v>
      </c>
      <c r="D374" s="203" t="s">
        <v>5</v>
      </c>
      <c r="E374" s="371">
        <v>233926</v>
      </c>
      <c r="F374" s="239">
        <f t="shared" si="5"/>
        <v>400.2388505062741</v>
      </c>
      <c r="G374" s="188" t="s">
        <v>216</v>
      </c>
      <c r="H374" s="190"/>
      <c r="I374" s="309" t="s">
        <v>53</v>
      </c>
      <c r="J374" s="225" t="s">
        <v>21</v>
      </c>
      <c r="K374" s="227" t="s">
        <v>103</v>
      </c>
      <c r="L374" s="191">
        <v>584.46600000000001</v>
      </c>
    </row>
    <row r="375" spans="1:16" ht="15.75" customHeight="1">
      <c r="A375" s="312">
        <v>45608</v>
      </c>
      <c r="B375" s="327" t="s">
        <v>313</v>
      </c>
      <c r="C375" s="268" t="s">
        <v>10</v>
      </c>
      <c r="D375" s="203" t="s">
        <v>6</v>
      </c>
      <c r="E375" s="371">
        <v>279202</v>
      </c>
      <c r="F375" s="239">
        <f t="shared" si="5"/>
        <v>477.70443447523036</v>
      </c>
      <c r="G375" s="188" t="s">
        <v>216</v>
      </c>
      <c r="H375" s="190"/>
      <c r="I375" s="309" t="s">
        <v>53</v>
      </c>
      <c r="J375" s="225" t="s">
        <v>21</v>
      </c>
      <c r="K375" s="227" t="s">
        <v>103</v>
      </c>
      <c r="L375" s="191">
        <v>584.46600000000001</v>
      </c>
    </row>
    <row r="376" spans="1:16" ht="15.75" customHeight="1">
      <c r="A376" s="312">
        <v>45608</v>
      </c>
      <c r="B376" s="327" t="s">
        <v>313</v>
      </c>
      <c r="C376" s="268" t="s">
        <v>10</v>
      </c>
      <c r="D376" s="203" t="s">
        <v>9</v>
      </c>
      <c r="E376" s="371">
        <v>124509</v>
      </c>
      <c r="F376" s="239">
        <f t="shared" si="5"/>
        <v>213.03035591462975</v>
      </c>
      <c r="G376" s="188" t="s">
        <v>216</v>
      </c>
      <c r="H376" s="190"/>
      <c r="I376" s="309" t="s">
        <v>53</v>
      </c>
      <c r="J376" s="225" t="s">
        <v>21</v>
      </c>
      <c r="K376" s="227" t="s">
        <v>103</v>
      </c>
      <c r="L376" s="191">
        <v>584.46600000000001</v>
      </c>
    </row>
    <row r="377" spans="1:16" ht="15.75" customHeight="1">
      <c r="A377" s="311">
        <v>45608</v>
      </c>
      <c r="B377" s="318" t="s">
        <v>17</v>
      </c>
      <c r="C377" s="268" t="s">
        <v>38</v>
      </c>
      <c r="D377" s="215" t="s">
        <v>8</v>
      </c>
      <c r="E377" s="371">
        <v>5000</v>
      </c>
      <c r="F377" s="239">
        <f t="shared" si="5"/>
        <v>8.5548175599607159</v>
      </c>
      <c r="G377" s="51" t="s">
        <v>442</v>
      </c>
      <c r="H377" s="197"/>
      <c r="I377" s="306" t="s">
        <v>16</v>
      </c>
      <c r="J377" s="225" t="s">
        <v>21</v>
      </c>
      <c r="K377" s="227" t="s">
        <v>103</v>
      </c>
      <c r="L377" s="191">
        <v>584.46600000000001</v>
      </c>
    </row>
    <row r="378" spans="1:16" ht="15.75" customHeight="1">
      <c r="A378" s="311">
        <v>45608</v>
      </c>
      <c r="B378" s="318" t="s">
        <v>17</v>
      </c>
      <c r="C378" s="268" t="s">
        <v>38</v>
      </c>
      <c r="D378" s="215" t="s">
        <v>8</v>
      </c>
      <c r="E378" s="371">
        <v>5000</v>
      </c>
      <c r="F378" s="239">
        <f t="shared" si="5"/>
        <v>8.5548175599607159</v>
      </c>
      <c r="G378" s="51" t="s">
        <v>443</v>
      </c>
      <c r="H378" s="197"/>
      <c r="I378" s="306" t="s">
        <v>15</v>
      </c>
      <c r="J378" s="225" t="s">
        <v>21</v>
      </c>
      <c r="K378" s="227" t="s">
        <v>103</v>
      </c>
      <c r="L378" s="191">
        <v>584.46600000000001</v>
      </c>
    </row>
    <row r="379" spans="1:16" ht="15.75" customHeight="1">
      <c r="A379" s="311">
        <v>45608</v>
      </c>
      <c r="B379" s="318" t="s">
        <v>17</v>
      </c>
      <c r="C379" s="268" t="s">
        <v>38</v>
      </c>
      <c r="D379" s="215" t="s">
        <v>6</v>
      </c>
      <c r="E379" s="371">
        <v>5000</v>
      </c>
      <c r="F379" s="239">
        <f t="shared" si="5"/>
        <v>8.5548175599607159</v>
      </c>
      <c r="G379" s="51" t="s">
        <v>444</v>
      </c>
      <c r="H379" s="197"/>
      <c r="I379" s="304" t="s">
        <v>69</v>
      </c>
      <c r="J379" s="225" t="s">
        <v>21</v>
      </c>
      <c r="K379" s="227" t="s">
        <v>103</v>
      </c>
      <c r="L379" s="191">
        <v>584.46600000000001</v>
      </c>
    </row>
    <row r="380" spans="1:16" s="91" customFormat="1" ht="15.75" customHeight="1">
      <c r="A380" s="311">
        <v>45608</v>
      </c>
      <c r="B380" s="318" t="s">
        <v>17</v>
      </c>
      <c r="C380" s="268" t="s">
        <v>38</v>
      </c>
      <c r="D380" s="215" t="s">
        <v>5</v>
      </c>
      <c r="E380" s="371">
        <v>5000</v>
      </c>
      <c r="F380" s="239">
        <f t="shared" si="5"/>
        <v>8.5548175599607159</v>
      </c>
      <c r="G380" s="51" t="s">
        <v>445</v>
      </c>
      <c r="H380" s="189"/>
      <c r="I380" s="307" t="s">
        <v>43</v>
      </c>
      <c r="J380" s="225" t="s">
        <v>21</v>
      </c>
      <c r="K380" s="227" t="s">
        <v>103</v>
      </c>
      <c r="L380" s="191">
        <v>584.46600000000001</v>
      </c>
      <c r="M380" s="182"/>
      <c r="N380" s="182"/>
      <c r="O380" s="182"/>
      <c r="P380" s="182"/>
    </row>
    <row r="381" spans="1:16" s="91" customFormat="1" ht="15.75" customHeight="1">
      <c r="A381" s="311">
        <v>45608</v>
      </c>
      <c r="B381" s="318" t="s">
        <v>17</v>
      </c>
      <c r="C381" s="268" t="s">
        <v>38</v>
      </c>
      <c r="D381" s="215" t="s">
        <v>5</v>
      </c>
      <c r="E381" s="371">
        <v>5000</v>
      </c>
      <c r="F381" s="239">
        <f t="shared" si="5"/>
        <v>8.5548175599607159</v>
      </c>
      <c r="G381" s="51" t="s">
        <v>446</v>
      </c>
      <c r="H381" s="245"/>
      <c r="I381" s="306" t="s">
        <v>24</v>
      </c>
      <c r="J381" s="225" t="s">
        <v>21</v>
      </c>
      <c r="K381" s="227" t="s">
        <v>103</v>
      </c>
      <c r="L381" s="191">
        <v>584.46600000000001</v>
      </c>
      <c r="M381" s="182"/>
      <c r="N381" s="182"/>
      <c r="O381" s="182"/>
      <c r="P381" s="182"/>
    </row>
    <row r="382" spans="1:16" s="91" customFormat="1" ht="15.75" customHeight="1">
      <c r="A382" s="311">
        <v>45608</v>
      </c>
      <c r="B382" s="318" t="s">
        <v>17</v>
      </c>
      <c r="C382" s="268" t="s">
        <v>38</v>
      </c>
      <c r="D382" s="215" t="s">
        <v>7</v>
      </c>
      <c r="E382" s="371">
        <v>2500</v>
      </c>
      <c r="F382" s="239">
        <f t="shared" si="5"/>
        <v>4.277408779980358</v>
      </c>
      <c r="G382" s="51" t="s">
        <v>447</v>
      </c>
      <c r="H382" s="245"/>
      <c r="I382" s="306" t="s">
        <v>13</v>
      </c>
      <c r="J382" s="225" t="s">
        <v>21</v>
      </c>
      <c r="K382" s="227" t="s">
        <v>103</v>
      </c>
      <c r="L382" s="191">
        <v>584.46600000000001</v>
      </c>
      <c r="M382" s="182"/>
      <c r="N382" s="182"/>
      <c r="O382" s="182"/>
      <c r="P382" s="182"/>
    </row>
    <row r="383" spans="1:16" s="91" customFormat="1" ht="15.75" customHeight="1">
      <c r="A383" s="311">
        <v>45608</v>
      </c>
      <c r="B383" s="318" t="s">
        <v>17</v>
      </c>
      <c r="C383" s="268" t="s">
        <v>38</v>
      </c>
      <c r="D383" s="215" t="s">
        <v>6</v>
      </c>
      <c r="E383" s="371">
        <v>2500</v>
      </c>
      <c r="F383" s="239">
        <f t="shared" si="5"/>
        <v>4.277408779980358</v>
      </c>
      <c r="G383" s="51" t="s">
        <v>448</v>
      </c>
      <c r="H383" s="245"/>
      <c r="I383" s="306" t="s">
        <v>11</v>
      </c>
      <c r="J383" s="225" t="s">
        <v>21</v>
      </c>
      <c r="K383" s="227" t="s">
        <v>103</v>
      </c>
      <c r="L383" s="191">
        <v>584.46600000000001</v>
      </c>
      <c r="M383" s="182"/>
      <c r="N383" s="182"/>
      <c r="O383" s="182"/>
      <c r="P383" s="182"/>
    </row>
    <row r="384" spans="1:16" s="91" customFormat="1" ht="15.75" customHeight="1">
      <c r="A384" s="311">
        <v>45608</v>
      </c>
      <c r="B384" s="318" t="s">
        <v>17</v>
      </c>
      <c r="C384" s="268" t="s">
        <v>38</v>
      </c>
      <c r="D384" s="215" t="s">
        <v>6</v>
      </c>
      <c r="E384" s="371">
        <v>2500</v>
      </c>
      <c r="F384" s="239">
        <f t="shared" si="5"/>
        <v>4.277408779980358</v>
      </c>
      <c r="G384" s="51" t="s">
        <v>449</v>
      </c>
      <c r="H384" s="245"/>
      <c r="I384" s="306" t="s">
        <v>55</v>
      </c>
      <c r="J384" s="225" t="s">
        <v>21</v>
      </c>
      <c r="K384" s="227" t="s">
        <v>103</v>
      </c>
      <c r="L384" s="191">
        <v>584.46600000000001</v>
      </c>
      <c r="M384" s="182"/>
      <c r="N384" s="182"/>
      <c r="O384" s="182"/>
      <c r="P384" s="182"/>
    </row>
    <row r="385" spans="1:16" s="91" customFormat="1" ht="15.75" customHeight="1">
      <c r="A385" s="311">
        <v>45608</v>
      </c>
      <c r="B385" s="318" t="s">
        <v>17</v>
      </c>
      <c r="C385" s="268" t="s">
        <v>38</v>
      </c>
      <c r="D385" s="215" t="s">
        <v>6</v>
      </c>
      <c r="E385" s="371">
        <v>2500</v>
      </c>
      <c r="F385" s="239">
        <f t="shared" si="5"/>
        <v>4.277408779980358</v>
      </c>
      <c r="G385" s="51" t="s">
        <v>450</v>
      </c>
      <c r="H385" s="357"/>
      <c r="I385" s="304" t="s">
        <v>211</v>
      </c>
      <c r="J385" s="225" t="s">
        <v>21</v>
      </c>
      <c r="K385" s="227" t="s">
        <v>103</v>
      </c>
      <c r="L385" s="191">
        <v>584.46600000000001</v>
      </c>
      <c r="M385" s="182"/>
      <c r="N385" s="182"/>
      <c r="O385" s="182"/>
      <c r="P385" s="182"/>
    </row>
    <row r="386" spans="1:16" s="91" customFormat="1" ht="15.75" customHeight="1">
      <c r="A386" s="311">
        <v>45608</v>
      </c>
      <c r="B386" s="318" t="s">
        <v>17</v>
      </c>
      <c r="C386" s="268" t="s">
        <v>38</v>
      </c>
      <c r="D386" s="215" t="s">
        <v>5</v>
      </c>
      <c r="E386" s="371">
        <v>2500</v>
      </c>
      <c r="F386" s="239">
        <f t="shared" ref="F386:F449" si="6">E386/L386</f>
        <v>4.277408779980358</v>
      </c>
      <c r="G386" s="51" t="s">
        <v>451</v>
      </c>
      <c r="H386" s="197"/>
      <c r="I386" s="306" t="s">
        <v>93</v>
      </c>
      <c r="J386" s="225" t="s">
        <v>21</v>
      </c>
      <c r="K386" s="227" t="s">
        <v>103</v>
      </c>
      <c r="L386" s="191">
        <v>584.46600000000001</v>
      </c>
      <c r="M386" s="182"/>
      <c r="N386" s="182"/>
      <c r="O386" s="182"/>
      <c r="P386" s="182"/>
    </row>
    <row r="387" spans="1:16" s="91" customFormat="1" ht="15.75" customHeight="1">
      <c r="A387" s="311">
        <v>45608</v>
      </c>
      <c r="B387" s="318" t="s">
        <v>17</v>
      </c>
      <c r="C387" s="268" t="s">
        <v>38</v>
      </c>
      <c r="D387" s="215" t="s">
        <v>5</v>
      </c>
      <c r="E387" s="371">
        <v>2500</v>
      </c>
      <c r="F387" s="239">
        <f t="shared" si="6"/>
        <v>4.277408779980358</v>
      </c>
      <c r="G387" s="51" t="s">
        <v>452</v>
      </c>
      <c r="H387" s="197"/>
      <c r="I387" s="306" t="s">
        <v>220</v>
      </c>
      <c r="J387" s="225" t="s">
        <v>21</v>
      </c>
      <c r="K387" s="227" t="s">
        <v>103</v>
      </c>
      <c r="L387" s="191">
        <v>584.46600000000001</v>
      </c>
      <c r="M387" s="182"/>
      <c r="N387" s="182"/>
      <c r="O387" s="182"/>
      <c r="P387" s="182"/>
    </row>
    <row r="388" spans="1:16" s="91" customFormat="1" ht="15.75" customHeight="1">
      <c r="A388" s="311">
        <v>45608</v>
      </c>
      <c r="B388" s="318" t="s">
        <v>17</v>
      </c>
      <c r="C388" s="268" t="s">
        <v>38</v>
      </c>
      <c r="D388" s="215" t="s">
        <v>5</v>
      </c>
      <c r="E388" s="371">
        <v>2500</v>
      </c>
      <c r="F388" s="239">
        <f t="shared" si="6"/>
        <v>4.277408779980358</v>
      </c>
      <c r="G388" s="51" t="s">
        <v>453</v>
      </c>
      <c r="H388" s="197"/>
      <c r="I388" s="306" t="s">
        <v>238</v>
      </c>
      <c r="J388" s="225" t="s">
        <v>21</v>
      </c>
      <c r="K388" s="227" t="s">
        <v>103</v>
      </c>
      <c r="L388" s="191">
        <v>584.46600000000001</v>
      </c>
      <c r="M388" s="182"/>
      <c r="N388" s="182"/>
      <c r="O388" s="182"/>
      <c r="P388" s="182"/>
    </row>
    <row r="389" spans="1:16" s="91" customFormat="1" ht="15.75" customHeight="1">
      <c r="A389" s="311">
        <v>45608</v>
      </c>
      <c r="B389" s="318" t="s">
        <v>17</v>
      </c>
      <c r="C389" s="268" t="s">
        <v>38</v>
      </c>
      <c r="D389" s="215" t="s">
        <v>9</v>
      </c>
      <c r="E389" s="371">
        <v>2500</v>
      </c>
      <c r="F389" s="239">
        <f t="shared" si="6"/>
        <v>4.277408779980358</v>
      </c>
      <c r="G389" s="51" t="s">
        <v>454</v>
      </c>
      <c r="H389" s="197"/>
      <c r="I389" s="306" t="s">
        <v>209</v>
      </c>
      <c r="J389" s="225" t="s">
        <v>21</v>
      </c>
      <c r="K389" s="227" t="s">
        <v>103</v>
      </c>
      <c r="L389" s="191">
        <v>584.46600000000001</v>
      </c>
      <c r="M389" s="182"/>
      <c r="N389" s="182"/>
      <c r="O389" s="182"/>
      <c r="P389" s="182"/>
    </row>
    <row r="390" spans="1:16" s="91" customFormat="1" ht="15.75" customHeight="1">
      <c r="A390" s="311">
        <v>45608</v>
      </c>
      <c r="B390" s="318" t="s">
        <v>17</v>
      </c>
      <c r="C390" s="268" t="s">
        <v>38</v>
      </c>
      <c r="D390" s="215" t="s">
        <v>9</v>
      </c>
      <c r="E390" s="371">
        <v>2500</v>
      </c>
      <c r="F390" s="239">
        <f t="shared" si="6"/>
        <v>4.277408779980358</v>
      </c>
      <c r="G390" s="51" t="s">
        <v>455</v>
      </c>
      <c r="H390" s="197"/>
      <c r="I390" s="306" t="s">
        <v>14</v>
      </c>
      <c r="J390" s="225" t="s">
        <v>21</v>
      </c>
      <c r="K390" s="227" t="s">
        <v>103</v>
      </c>
      <c r="L390" s="191">
        <v>584.46600000000001</v>
      </c>
      <c r="M390" s="182"/>
      <c r="N390" s="182"/>
      <c r="O390" s="182"/>
      <c r="P390" s="182"/>
    </row>
    <row r="391" spans="1:16" s="91" customFormat="1" ht="15.75" customHeight="1">
      <c r="A391" s="311">
        <v>45608</v>
      </c>
      <c r="B391" s="319" t="s">
        <v>44</v>
      </c>
      <c r="C391" s="268" t="s">
        <v>54</v>
      </c>
      <c r="D391" s="203" t="s">
        <v>8</v>
      </c>
      <c r="E391" s="371">
        <v>2700</v>
      </c>
      <c r="F391" s="239">
        <f t="shared" si="6"/>
        <v>4.619601482378787</v>
      </c>
      <c r="G391" s="51" t="s">
        <v>219</v>
      </c>
      <c r="H391" s="189"/>
      <c r="I391" s="85" t="s">
        <v>16</v>
      </c>
      <c r="J391" s="225" t="s">
        <v>21</v>
      </c>
      <c r="K391" s="227" t="s">
        <v>103</v>
      </c>
      <c r="L391" s="191">
        <v>584.46600000000001</v>
      </c>
      <c r="M391" s="182"/>
      <c r="N391" s="182"/>
      <c r="O391" s="182"/>
      <c r="P391" s="182"/>
    </row>
    <row r="392" spans="1:16" s="91" customFormat="1" ht="15.75" customHeight="1">
      <c r="A392" s="312">
        <v>45608</v>
      </c>
      <c r="B392" s="324" t="s">
        <v>44</v>
      </c>
      <c r="C392" s="268" t="s">
        <v>54</v>
      </c>
      <c r="D392" s="204" t="s">
        <v>8</v>
      </c>
      <c r="E392" s="371">
        <v>1950</v>
      </c>
      <c r="F392" s="239">
        <f t="shared" si="6"/>
        <v>3.3363788483846792</v>
      </c>
      <c r="G392" s="204" t="s">
        <v>240</v>
      </c>
      <c r="H392" s="197"/>
      <c r="I392" s="85" t="s">
        <v>15</v>
      </c>
      <c r="J392" s="225" t="s">
        <v>21</v>
      </c>
      <c r="K392" s="227" t="s">
        <v>103</v>
      </c>
      <c r="L392" s="191">
        <v>584.46600000000001</v>
      </c>
      <c r="M392" s="182"/>
      <c r="N392" s="182"/>
      <c r="O392" s="182"/>
      <c r="P392" s="182"/>
    </row>
    <row r="393" spans="1:16" s="91" customFormat="1" ht="15.75" customHeight="1">
      <c r="A393" s="187">
        <v>45608</v>
      </c>
      <c r="B393" s="328" t="s">
        <v>44</v>
      </c>
      <c r="C393" s="268" t="s">
        <v>54</v>
      </c>
      <c r="D393" s="173" t="s">
        <v>111</v>
      </c>
      <c r="E393" s="371">
        <v>4700</v>
      </c>
      <c r="F393" s="239">
        <f t="shared" si="6"/>
        <v>8.0415285063630737</v>
      </c>
      <c r="G393" s="35" t="s">
        <v>59</v>
      </c>
      <c r="H393" s="189"/>
      <c r="I393" s="36" t="s">
        <v>69</v>
      </c>
      <c r="J393" s="225" t="s">
        <v>21</v>
      </c>
      <c r="K393" s="227" t="s">
        <v>103</v>
      </c>
      <c r="L393" s="191">
        <v>584.46600000000001</v>
      </c>
    </row>
    <row r="394" spans="1:16" s="91" customFormat="1" ht="15.75" customHeight="1">
      <c r="A394" s="311">
        <v>45608</v>
      </c>
      <c r="B394" s="319" t="s">
        <v>44</v>
      </c>
      <c r="C394" s="268" t="s">
        <v>54</v>
      </c>
      <c r="D394" s="219" t="s">
        <v>6</v>
      </c>
      <c r="E394" s="371">
        <v>6650</v>
      </c>
      <c r="F394" s="239">
        <f t="shared" si="6"/>
        <v>11.377907354747752</v>
      </c>
      <c r="G394" s="208" t="s">
        <v>112</v>
      </c>
      <c r="H394" s="197"/>
      <c r="I394" s="208" t="s">
        <v>11</v>
      </c>
      <c r="J394" s="225" t="s">
        <v>21</v>
      </c>
      <c r="K394" s="227" t="s">
        <v>103</v>
      </c>
      <c r="L394" s="191">
        <v>584.46600000000001</v>
      </c>
      <c r="M394" s="182"/>
      <c r="N394" s="182"/>
      <c r="O394" s="182"/>
      <c r="P394" s="182"/>
    </row>
    <row r="395" spans="1:16" s="234" customFormat="1" ht="15.75" customHeight="1">
      <c r="A395" s="311">
        <v>45608</v>
      </c>
      <c r="B395" s="319" t="s">
        <v>44</v>
      </c>
      <c r="C395" s="268" t="s">
        <v>54</v>
      </c>
      <c r="D395" s="283" t="s">
        <v>9</v>
      </c>
      <c r="E395" s="371">
        <v>3400</v>
      </c>
      <c r="F395" s="239">
        <f t="shared" si="6"/>
        <v>5.8172759407732872</v>
      </c>
      <c r="G395" s="44" t="s">
        <v>56</v>
      </c>
      <c r="H395" s="189"/>
      <c r="I395" s="44" t="s">
        <v>14</v>
      </c>
      <c r="J395" s="225" t="s">
        <v>21</v>
      </c>
      <c r="K395" s="227" t="s">
        <v>103</v>
      </c>
      <c r="L395" s="191">
        <v>584.46600000000001</v>
      </c>
      <c r="M395" s="315"/>
      <c r="N395" s="315"/>
      <c r="O395" s="315"/>
      <c r="P395" s="315"/>
    </row>
    <row r="396" spans="1:16" s="91" customFormat="1" ht="15.75" customHeight="1">
      <c r="A396" s="311">
        <v>45608</v>
      </c>
      <c r="B396" s="209" t="s">
        <v>44</v>
      </c>
      <c r="C396" s="268" t="s">
        <v>54</v>
      </c>
      <c r="D396" s="287" t="s">
        <v>9</v>
      </c>
      <c r="E396" s="371">
        <v>2000</v>
      </c>
      <c r="F396" s="239">
        <f t="shared" si="6"/>
        <v>3.4219270239842863</v>
      </c>
      <c r="G396" s="34" t="s">
        <v>229</v>
      </c>
      <c r="H396" s="189"/>
      <c r="I396" s="36" t="s">
        <v>225</v>
      </c>
      <c r="J396" s="225" t="s">
        <v>21</v>
      </c>
      <c r="K396" s="227" t="s">
        <v>103</v>
      </c>
      <c r="L396" s="191">
        <v>584.46600000000001</v>
      </c>
      <c r="M396" s="182"/>
      <c r="N396" s="182"/>
      <c r="O396" s="182"/>
      <c r="P396" s="182"/>
    </row>
    <row r="397" spans="1:16" s="91" customFormat="1" ht="15.75" customHeight="1">
      <c r="A397" s="311">
        <v>45608</v>
      </c>
      <c r="B397" s="329" t="s">
        <v>226</v>
      </c>
      <c r="C397" s="268" t="s">
        <v>230</v>
      </c>
      <c r="D397" s="201" t="s">
        <v>9</v>
      </c>
      <c r="E397" s="371">
        <v>3000</v>
      </c>
      <c r="F397" s="239">
        <f t="shared" si="6"/>
        <v>5.1328905359764301</v>
      </c>
      <c r="G397" s="34" t="s">
        <v>229</v>
      </c>
      <c r="H397" s="189"/>
      <c r="I397" s="36" t="s">
        <v>225</v>
      </c>
      <c r="J397" s="225" t="s">
        <v>21</v>
      </c>
      <c r="K397" s="227" t="s">
        <v>103</v>
      </c>
      <c r="L397" s="191">
        <v>584.46600000000001</v>
      </c>
      <c r="M397" s="182"/>
      <c r="N397" s="182"/>
      <c r="O397" s="182"/>
      <c r="P397" s="182"/>
    </row>
    <row r="398" spans="1:16" s="91" customFormat="1" ht="15.75" customHeight="1">
      <c r="A398" s="311">
        <v>45608</v>
      </c>
      <c r="B398" s="330" t="s">
        <v>44</v>
      </c>
      <c r="C398" s="268" t="s">
        <v>54</v>
      </c>
      <c r="D398" s="205" t="s">
        <v>111</v>
      </c>
      <c r="E398" s="371">
        <v>3200</v>
      </c>
      <c r="F398" s="239">
        <f t="shared" si="6"/>
        <v>5.4750832383748582</v>
      </c>
      <c r="G398" s="208" t="s">
        <v>57</v>
      </c>
      <c r="H398" s="175"/>
      <c r="I398" s="176" t="s">
        <v>43</v>
      </c>
      <c r="J398" s="225" t="s">
        <v>21</v>
      </c>
      <c r="K398" s="227" t="s">
        <v>103</v>
      </c>
      <c r="L398" s="191">
        <v>584.46600000000001</v>
      </c>
    </row>
    <row r="399" spans="1:16" s="91" customFormat="1" ht="15.75" customHeight="1">
      <c r="A399" s="311">
        <v>45608</v>
      </c>
      <c r="B399" s="294" t="s">
        <v>44</v>
      </c>
      <c r="C399" s="268" t="s">
        <v>54</v>
      </c>
      <c r="D399" s="173" t="s">
        <v>111</v>
      </c>
      <c r="E399" s="371">
        <v>3000</v>
      </c>
      <c r="F399" s="239">
        <f t="shared" si="6"/>
        <v>5.1328905359764301</v>
      </c>
      <c r="G399" s="208" t="s">
        <v>58</v>
      </c>
      <c r="H399" s="357"/>
      <c r="I399" s="34" t="s">
        <v>24</v>
      </c>
      <c r="J399" s="225" t="s">
        <v>21</v>
      </c>
      <c r="K399" s="227" t="s">
        <v>103</v>
      </c>
      <c r="L399" s="191">
        <v>584.46600000000001</v>
      </c>
    </row>
    <row r="400" spans="1:16" s="91" customFormat="1" ht="15.75" customHeight="1">
      <c r="A400" s="311">
        <v>45608</v>
      </c>
      <c r="B400" s="294" t="s">
        <v>757</v>
      </c>
      <c r="C400" s="268" t="s">
        <v>54</v>
      </c>
      <c r="D400" s="219" t="s">
        <v>5</v>
      </c>
      <c r="E400" s="371">
        <v>2500</v>
      </c>
      <c r="F400" s="239">
        <f t="shared" si="6"/>
        <v>4.277408779980358</v>
      </c>
      <c r="G400" s="208" t="s">
        <v>690</v>
      </c>
      <c r="H400" s="271">
        <v>7</v>
      </c>
      <c r="I400" s="36" t="s">
        <v>93</v>
      </c>
      <c r="J400" s="225" t="s">
        <v>21</v>
      </c>
      <c r="K400" s="227" t="s">
        <v>103</v>
      </c>
      <c r="L400" s="191">
        <v>584.46600000000001</v>
      </c>
      <c r="M400" s="182"/>
      <c r="N400" s="182"/>
      <c r="O400" s="182"/>
      <c r="P400" s="182"/>
    </row>
    <row r="401" spans="1:16" s="91" customFormat="1" ht="15.75" customHeight="1">
      <c r="A401" s="311">
        <v>45608</v>
      </c>
      <c r="B401" s="319" t="s">
        <v>44</v>
      </c>
      <c r="C401" s="268" t="s">
        <v>54</v>
      </c>
      <c r="D401" s="219" t="s">
        <v>5</v>
      </c>
      <c r="E401" s="371">
        <v>2000</v>
      </c>
      <c r="F401" s="239">
        <f t="shared" si="6"/>
        <v>3.4219270239842863</v>
      </c>
      <c r="G401" s="208" t="s">
        <v>691</v>
      </c>
      <c r="H401" s="271">
        <v>7</v>
      </c>
      <c r="I401" s="36" t="s">
        <v>93</v>
      </c>
      <c r="J401" s="225" t="s">
        <v>21</v>
      </c>
      <c r="K401" s="227" t="s">
        <v>103</v>
      </c>
      <c r="L401" s="191">
        <v>584.46600000000001</v>
      </c>
      <c r="M401" s="182"/>
      <c r="N401" s="182"/>
      <c r="O401" s="182"/>
      <c r="P401" s="182"/>
    </row>
    <row r="402" spans="1:16" s="91" customFormat="1" ht="15.75" customHeight="1">
      <c r="A402" s="311">
        <v>45608</v>
      </c>
      <c r="B402" s="319" t="s">
        <v>45</v>
      </c>
      <c r="C402" s="268" t="s">
        <v>67</v>
      </c>
      <c r="D402" s="219" t="s">
        <v>5</v>
      </c>
      <c r="E402" s="371">
        <v>5000</v>
      </c>
      <c r="F402" s="239">
        <f t="shared" si="6"/>
        <v>8.5548175599607159</v>
      </c>
      <c r="G402" s="208" t="s">
        <v>691</v>
      </c>
      <c r="H402" s="271">
        <v>7</v>
      </c>
      <c r="I402" s="36" t="s">
        <v>93</v>
      </c>
      <c r="J402" s="225" t="s">
        <v>21</v>
      </c>
      <c r="K402" s="227" t="s">
        <v>103</v>
      </c>
      <c r="L402" s="191">
        <v>584.46600000000001</v>
      </c>
      <c r="M402" s="182"/>
      <c r="N402" s="182"/>
      <c r="O402" s="182"/>
      <c r="P402" s="182"/>
    </row>
    <row r="403" spans="1:16" s="91" customFormat="1" ht="15.75" customHeight="1">
      <c r="A403" s="311">
        <v>45608</v>
      </c>
      <c r="B403" s="319" t="s">
        <v>46</v>
      </c>
      <c r="C403" s="268" t="s">
        <v>67</v>
      </c>
      <c r="D403" s="219" t="s">
        <v>5</v>
      </c>
      <c r="E403" s="371">
        <v>10000</v>
      </c>
      <c r="F403" s="239">
        <f t="shared" si="6"/>
        <v>17.109635119921432</v>
      </c>
      <c r="G403" s="208" t="s">
        <v>692</v>
      </c>
      <c r="H403" s="271">
        <v>7</v>
      </c>
      <c r="I403" s="36" t="s">
        <v>93</v>
      </c>
      <c r="J403" s="225" t="s">
        <v>21</v>
      </c>
      <c r="K403" s="227" t="s">
        <v>103</v>
      </c>
      <c r="L403" s="191">
        <v>584.46600000000001</v>
      </c>
      <c r="M403" s="182"/>
      <c r="N403" s="182"/>
      <c r="O403" s="182"/>
      <c r="P403" s="182"/>
    </row>
    <row r="404" spans="1:16" s="91" customFormat="1" ht="15.75" customHeight="1">
      <c r="A404" s="311">
        <v>45608</v>
      </c>
      <c r="B404" s="294" t="s">
        <v>748</v>
      </c>
      <c r="C404" s="268" t="s">
        <v>54</v>
      </c>
      <c r="D404" s="284" t="s">
        <v>6</v>
      </c>
      <c r="E404" s="371">
        <v>2500</v>
      </c>
      <c r="F404" s="239">
        <f t="shared" si="6"/>
        <v>4.277408779980358</v>
      </c>
      <c r="G404" s="294" t="s">
        <v>237</v>
      </c>
      <c r="H404" s="189"/>
      <c r="I404" s="36" t="s">
        <v>211</v>
      </c>
      <c r="J404" s="225" t="s">
        <v>21</v>
      </c>
      <c r="K404" s="227" t="s">
        <v>103</v>
      </c>
      <c r="L404" s="191">
        <v>584.46600000000001</v>
      </c>
      <c r="M404" s="182"/>
      <c r="N404" s="182"/>
      <c r="O404" s="182"/>
      <c r="P404" s="182"/>
    </row>
    <row r="405" spans="1:16" s="91" customFormat="1" ht="15.75" customHeight="1">
      <c r="A405" s="311">
        <v>45608</v>
      </c>
      <c r="B405" s="319" t="s">
        <v>45</v>
      </c>
      <c r="C405" s="268" t="s">
        <v>67</v>
      </c>
      <c r="D405" s="286" t="s">
        <v>6</v>
      </c>
      <c r="E405" s="371">
        <v>5000</v>
      </c>
      <c r="F405" s="239">
        <f t="shared" si="6"/>
        <v>8.5548175599607159</v>
      </c>
      <c r="G405" s="294" t="s">
        <v>231</v>
      </c>
      <c r="H405" s="359"/>
      <c r="I405" s="36" t="s">
        <v>211</v>
      </c>
      <c r="J405" s="225" t="s">
        <v>21</v>
      </c>
      <c r="K405" s="227" t="s">
        <v>103</v>
      </c>
      <c r="L405" s="191">
        <v>584.46600000000001</v>
      </c>
      <c r="M405" s="182"/>
      <c r="N405" s="182"/>
      <c r="O405" s="182"/>
      <c r="P405" s="182"/>
    </row>
    <row r="406" spans="1:16" s="91" customFormat="1" ht="15.75" customHeight="1">
      <c r="A406" s="311">
        <v>45608</v>
      </c>
      <c r="B406" s="319" t="s">
        <v>44</v>
      </c>
      <c r="C406" s="268" t="s">
        <v>54</v>
      </c>
      <c r="D406" s="284" t="s">
        <v>6</v>
      </c>
      <c r="E406" s="371">
        <v>5100</v>
      </c>
      <c r="F406" s="239">
        <f t="shared" si="6"/>
        <v>8.72591391115993</v>
      </c>
      <c r="G406" s="294" t="s">
        <v>231</v>
      </c>
      <c r="H406" s="189"/>
      <c r="I406" s="36" t="s">
        <v>211</v>
      </c>
      <c r="J406" s="225" t="s">
        <v>21</v>
      </c>
      <c r="K406" s="227" t="s">
        <v>103</v>
      </c>
      <c r="L406" s="191">
        <v>584.46600000000001</v>
      </c>
      <c r="M406" s="182"/>
      <c r="N406" s="182"/>
      <c r="O406" s="182"/>
      <c r="P406" s="182"/>
    </row>
    <row r="407" spans="1:16" s="91" customFormat="1" ht="15.75" customHeight="1">
      <c r="A407" s="311">
        <v>45608</v>
      </c>
      <c r="B407" s="319" t="s">
        <v>68</v>
      </c>
      <c r="C407" s="268" t="s">
        <v>711</v>
      </c>
      <c r="D407" s="219" t="s">
        <v>5</v>
      </c>
      <c r="E407" s="371">
        <v>1500</v>
      </c>
      <c r="F407" s="239">
        <f t="shared" si="6"/>
        <v>2.566445267988215</v>
      </c>
      <c r="G407" s="299" t="s">
        <v>719</v>
      </c>
      <c r="H407" s="271">
        <v>7</v>
      </c>
      <c r="I407" s="36" t="s">
        <v>220</v>
      </c>
      <c r="J407" s="225" t="s">
        <v>21</v>
      </c>
      <c r="K407" s="227" t="s">
        <v>103</v>
      </c>
      <c r="L407" s="191">
        <v>584.46600000000001</v>
      </c>
      <c r="M407" s="182"/>
      <c r="N407" s="182"/>
      <c r="O407" s="182"/>
      <c r="P407" s="182"/>
    </row>
    <row r="408" spans="1:16" s="91" customFormat="1" ht="15.75" customHeight="1">
      <c r="A408" s="311">
        <v>45608</v>
      </c>
      <c r="B408" s="294" t="s">
        <v>720</v>
      </c>
      <c r="C408" s="268" t="s">
        <v>711</v>
      </c>
      <c r="D408" s="219" t="s">
        <v>5</v>
      </c>
      <c r="E408" s="371">
        <v>2500</v>
      </c>
      <c r="F408" s="239">
        <f t="shared" si="6"/>
        <v>4.277408779980358</v>
      </c>
      <c r="G408" s="208" t="s">
        <v>721</v>
      </c>
      <c r="H408" s="271">
        <v>7</v>
      </c>
      <c r="I408" s="36" t="s">
        <v>220</v>
      </c>
      <c r="J408" s="225" t="s">
        <v>21</v>
      </c>
      <c r="K408" s="227" t="s">
        <v>103</v>
      </c>
      <c r="L408" s="191">
        <v>584.46600000000001</v>
      </c>
      <c r="M408" s="182"/>
      <c r="N408" s="182"/>
      <c r="O408" s="182"/>
      <c r="P408" s="182"/>
    </row>
    <row r="409" spans="1:16" s="91" customFormat="1" ht="15.75" customHeight="1">
      <c r="A409" s="311">
        <v>45608</v>
      </c>
      <c r="B409" s="325" t="s">
        <v>45</v>
      </c>
      <c r="C409" s="268" t="s">
        <v>67</v>
      </c>
      <c r="D409" s="219" t="s">
        <v>5</v>
      </c>
      <c r="E409" s="371">
        <v>3000</v>
      </c>
      <c r="F409" s="239">
        <f t="shared" si="6"/>
        <v>5.1328905359764301</v>
      </c>
      <c r="G409" s="208" t="s">
        <v>719</v>
      </c>
      <c r="H409" s="271">
        <v>7</v>
      </c>
      <c r="I409" s="36" t="s">
        <v>220</v>
      </c>
      <c r="J409" s="225" t="s">
        <v>21</v>
      </c>
      <c r="K409" s="227" t="s">
        <v>103</v>
      </c>
      <c r="L409" s="191">
        <v>584.46600000000001</v>
      </c>
      <c r="M409" s="182"/>
      <c r="N409" s="182"/>
      <c r="O409" s="182"/>
      <c r="P409" s="182"/>
    </row>
    <row r="410" spans="1:16" s="91" customFormat="1" ht="15.75" customHeight="1">
      <c r="A410" s="311">
        <v>45608</v>
      </c>
      <c r="B410" s="319" t="s">
        <v>46</v>
      </c>
      <c r="C410" s="268" t="s">
        <v>67</v>
      </c>
      <c r="D410" s="219" t="s">
        <v>5</v>
      </c>
      <c r="E410" s="371">
        <v>10000</v>
      </c>
      <c r="F410" s="239">
        <f t="shared" si="6"/>
        <v>17.109635119921432</v>
      </c>
      <c r="G410" s="208" t="s">
        <v>722</v>
      </c>
      <c r="H410" s="271">
        <v>7</v>
      </c>
      <c r="I410" s="36" t="s">
        <v>220</v>
      </c>
      <c r="J410" s="225" t="s">
        <v>21</v>
      </c>
      <c r="K410" s="227" t="s">
        <v>103</v>
      </c>
      <c r="L410" s="191">
        <v>584.46600000000001</v>
      </c>
      <c r="M410" s="182"/>
      <c r="N410" s="182"/>
      <c r="O410" s="182"/>
      <c r="P410" s="182"/>
    </row>
    <row r="411" spans="1:16" s="91" customFormat="1" ht="15.75" customHeight="1">
      <c r="A411" s="311">
        <v>45608</v>
      </c>
      <c r="B411" s="319" t="s">
        <v>44</v>
      </c>
      <c r="C411" s="268" t="s">
        <v>54</v>
      </c>
      <c r="D411" s="219" t="s">
        <v>5</v>
      </c>
      <c r="E411" s="371">
        <v>3500</v>
      </c>
      <c r="F411" s="239">
        <f t="shared" si="6"/>
        <v>5.9883722919725013</v>
      </c>
      <c r="G411" s="208" t="s">
        <v>737</v>
      </c>
      <c r="H411" s="270">
        <v>5</v>
      </c>
      <c r="I411" s="36" t="s">
        <v>238</v>
      </c>
      <c r="J411" s="225" t="s">
        <v>21</v>
      </c>
      <c r="K411" s="227" t="s">
        <v>103</v>
      </c>
      <c r="L411" s="191">
        <v>584.46600000000001</v>
      </c>
      <c r="M411" s="182"/>
      <c r="N411" s="182"/>
      <c r="O411" s="182"/>
      <c r="P411" s="182"/>
    </row>
    <row r="412" spans="1:16" s="91" customFormat="1" ht="15.75" customHeight="1">
      <c r="A412" s="311">
        <v>45608</v>
      </c>
      <c r="B412" s="319" t="s">
        <v>45</v>
      </c>
      <c r="C412" s="268" t="s">
        <v>67</v>
      </c>
      <c r="D412" s="219" t="s">
        <v>5</v>
      </c>
      <c r="E412" s="371">
        <v>3000</v>
      </c>
      <c r="F412" s="239">
        <f t="shared" si="6"/>
        <v>5.1328905359764301</v>
      </c>
      <c r="G412" s="208" t="s">
        <v>737</v>
      </c>
      <c r="H412" s="270">
        <v>5</v>
      </c>
      <c r="I412" s="36" t="s">
        <v>238</v>
      </c>
      <c r="J412" s="225" t="s">
        <v>21</v>
      </c>
      <c r="K412" s="227" t="s">
        <v>103</v>
      </c>
      <c r="L412" s="191">
        <v>584.46600000000001</v>
      </c>
      <c r="M412" s="182"/>
      <c r="N412" s="182"/>
      <c r="O412" s="182"/>
      <c r="P412" s="182"/>
    </row>
    <row r="413" spans="1:16" s="91" customFormat="1" ht="15.75" customHeight="1">
      <c r="A413" s="311">
        <v>45608</v>
      </c>
      <c r="B413" s="319" t="s">
        <v>46</v>
      </c>
      <c r="C413" s="268" t="s">
        <v>67</v>
      </c>
      <c r="D413" s="219" t="s">
        <v>5</v>
      </c>
      <c r="E413" s="371">
        <v>10000</v>
      </c>
      <c r="F413" s="239">
        <f t="shared" si="6"/>
        <v>17.109635119921432</v>
      </c>
      <c r="G413" s="221" t="s">
        <v>738</v>
      </c>
      <c r="H413" s="270">
        <v>5</v>
      </c>
      <c r="I413" s="36" t="s">
        <v>238</v>
      </c>
      <c r="J413" s="225" t="s">
        <v>21</v>
      </c>
      <c r="K413" s="227" t="s">
        <v>103</v>
      </c>
      <c r="L413" s="191">
        <v>584.46600000000001</v>
      </c>
      <c r="M413" s="182"/>
      <c r="N413" s="182"/>
      <c r="O413" s="182"/>
      <c r="P413" s="182"/>
    </row>
    <row r="414" spans="1:16" s="91" customFormat="1" ht="15.75" customHeight="1">
      <c r="A414" s="311">
        <v>45608</v>
      </c>
      <c r="B414" s="319" t="s">
        <v>767</v>
      </c>
      <c r="C414" s="268" t="s">
        <v>214</v>
      </c>
      <c r="D414" s="219" t="s">
        <v>5</v>
      </c>
      <c r="E414" s="371">
        <v>5000</v>
      </c>
      <c r="F414" s="239">
        <f t="shared" si="6"/>
        <v>8.5548175599607159</v>
      </c>
      <c r="G414" s="208" t="s">
        <v>737</v>
      </c>
      <c r="H414" s="270">
        <v>5</v>
      </c>
      <c r="I414" s="36" t="s">
        <v>238</v>
      </c>
      <c r="J414" s="225" t="s">
        <v>21</v>
      </c>
      <c r="K414" s="227" t="s">
        <v>103</v>
      </c>
      <c r="L414" s="191">
        <v>584.46600000000001</v>
      </c>
      <c r="M414" s="182"/>
      <c r="N414" s="182"/>
      <c r="O414" s="182"/>
      <c r="P414" s="182"/>
    </row>
    <row r="415" spans="1:16" s="91" customFormat="1" ht="15.75" customHeight="1">
      <c r="A415" s="311">
        <v>45609</v>
      </c>
      <c r="B415" s="318" t="s">
        <v>17</v>
      </c>
      <c r="C415" s="268" t="s">
        <v>38</v>
      </c>
      <c r="D415" s="218" t="s">
        <v>8</v>
      </c>
      <c r="E415" s="371">
        <v>5000</v>
      </c>
      <c r="F415" s="239">
        <f t="shared" si="6"/>
        <v>8.5548175599607159</v>
      </c>
      <c r="G415" s="51" t="s">
        <v>456</v>
      </c>
      <c r="H415" s="197"/>
      <c r="I415" s="44" t="s">
        <v>16</v>
      </c>
      <c r="J415" s="225" t="s">
        <v>21</v>
      </c>
      <c r="K415" s="227" t="s">
        <v>103</v>
      </c>
      <c r="L415" s="191">
        <v>584.46600000000001</v>
      </c>
      <c r="M415" s="182"/>
      <c r="N415" s="182"/>
      <c r="O415" s="182"/>
      <c r="P415" s="182"/>
    </row>
    <row r="416" spans="1:16" s="91" customFormat="1" ht="15.75" customHeight="1">
      <c r="A416" s="311">
        <v>45609</v>
      </c>
      <c r="B416" s="331" t="s">
        <v>17</v>
      </c>
      <c r="C416" s="268" t="s">
        <v>38</v>
      </c>
      <c r="D416" s="218" t="s">
        <v>8</v>
      </c>
      <c r="E416" s="371">
        <v>5000</v>
      </c>
      <c r="F416" s="239">
        <f t="shared" si="6"/>
        <v>8.5548175599607159</v>
      </c>
      <c r="G416" s="289" t="s">
        <v>457</v>
      </c>
      <c r="H416" s="197"/>
      <c r="I416" s="44" t="s">
        <v>15</v>
      </c>
      <c r="J416" s="225" t="s">
        <v>21</v>
      </c>
      <c r="K416" s="227" t="s">
        <v>103</v>
      </c>
      <c r="L416" s="191">
        <v>584.46600000000001</v>
      </c>
      <c r="M416" s="182"/>
      <c r="N416" s="182"/>
      <c r="O416" s="182"/>
      <c r="P416" s="182"/>
    </row>
    <row r="417" spans="1:16" s="91" customFormat="1" ht="15.75" customHeight="1">
      <c r="A417" s="311">
        <v>45609</v>
      </c>
      <c r="B417" s="318" t="s">
        <v>17</v>
      </c>
      <c r="C417" s="268" t="s">
        <v>38</v>
      </c>
      <c r="D417" s="218" t="s">
        <v>6</v>
      </c>
      <c r="E417" s="371">
        <v>5000</v>
      </c>
      <c r="F417" s="239">
        <f t="shared" si="6"/>
        <v>8.5548175599607159</v>
      </c>
      <c r="G417" s="44" t="s">
        <v>458</v>
      </c>
      <c r="H417" s="197"/>
      <c r="I417" s="36" t="s">
        <v>69</v>
      </c>
      <c r="J417" s="225" t="s">
        <v>21</v>
      </c>
      <c r="K417" s="227" t="s">
        <v>103</v>
      </c>
      <c r="L417" s="191">
        <v>584.46600000000001</v>
      </c>
      <c r="M417" s="182"/>
      <c r="N417" s="182"/>
      <c r="O417" s="182"/>
      <c r="P417" s="182"/>
    </row>
    <row r="418" spans="1:16" s="91" customFormat="1" ht="15.75" customHeight="1">
      <c r="A418" s="311">
        <v>45609</v>
      </c>
      <c r="B418" s="331" t="s">
        <v>17</v>
      </c>
      <c r="C418" s="268" t="s">
        <v>38</v>
      </c>
      <c r="D418" s="218" t="s">
        <v>5</v>
      </c>
      <c r="E418" s="371">
        <v>5000</v>
      </c>
      <c r="F418" s="239">
        <f t="shared" si="6"/>
        <v>8.5548175599607159</v>
      </c>
      <c r="G418" s="44" t="s">
        <v>459</v>
      </c>
      <c r="H418" s="189"/>
      <c r="I418" s="176" t="s">
        <v>43</v>
      </c>
      <c r="J418" s="225" t="s">
        <v>21</v>
      </c>
      <c r="K418" s="227" t="s">
        <v>103</v>
      </c>
      <c r="L418" s="191">
        <v>584.46600000000001</v>
      </c>
      <c r="M418" s="182"/>
      <c r="N418" s="182"/>
      <c r="O418" s="182"/>
      <c r="P418" s="182"/>
    </row>
    <row r="419" spans="1:16" s="91" customFormat="1" ht="15.75" customHeight="1">
      <c r="A419" s="311">
        <v>45609</v>
      </c>
      <c r="B419" s="318" t="s">
        <v>17</v>
      </c>
      <c r="C419" s="268" t="s">
        <v>38</v>
      </c>
      <c r="D419" s="218" t="s">
        <v>5</v>
      </c>
      <c r="E419" s="371">
        <v>5000</v>
      </c>
      <c r="F419" s="239">
        <f t="shared" si="6"/>
        <v>8.5548175599607159</v>
      </c>
      <c r="G419" s="289" t="s">
        <v>460</v>
      </c>
      <c r="H419" s="241"/>
      <c r="I419" s="44" t="s">
        <v>24</v>
      </c>
      <c r="J419" s="225" t="s">
        <v>21</v>
      </c>
      <c r="K419" s="227" t="s">
        <v>103</v>
      </c>
      <c r="L419" s="191">
        <v>584.46600000000001</v>
      </c>
      <c r="M419" s="182"/>
      <c r="N419" s="182"/>
      <c r="O419" s="182"/>
      <c r="P419" s="182"/>
    </row>
    <row r="420" spans="1:16" s="91" customFormat="1" ht="15.75" customHeight="1">
      <c r="A420" s="311">
        <v>45609</v>
      </c>
      <c r="B420" s="331" t="s">
        <v>17</v>
      </c>
      <c r="C420" s="268" t="s">
        <v>38</v>
      </c>
      <c r="D420" s="218" t="s">
        <v>7</v>
      </c>
      <c r="E420" s="371">
        <v>2500</v>
      </c>
      <c r="F420" s="239">
        <f t="shared" si="6"/>
        <v>4.277408779980358</v>
      </c>
      <c r="G420" s="289" t="s">
        <v>461</v>
      </c>
      <c r="H420" s="241"/>
      <c r="I420" s="44" t="s">
        <v>13</v>
      </c>
      <c r="J420" s="225" t="s">
        <v>21</v>
      </c>
      <c r="K420" s="227" t="s">
        <v>103</v>
      </c>
      <c r="L420" s="191">
        <v>584.46600000000001</v>
      </c>
      <c r="M420" s="182"/>
      <c r="N420" s="182"/>
      <c r="O420" s="182"/>
      <c r="P420" s="182"/>
    </row>
    <row r="421" spans="1:16" s="91" customFormat="1" ht="15.75" customHeight="1">
      <c r="A421" s="311">
        <v>45609</v>
      </c>
      <c r="B421" s="318" t="s">
        <v>17</v>
      </c>
      <c r="C421" s="268" t="s">
        <v>38</v>
      </c>
      <c r="D421" s="218" t="s">
        <v>6</v>
      </c>
      <c r="E421" s="371">
        <v>2500</v>
      </c>
      <c r="F421" s="239">
        <f t="shared" si="6"/>
        <v>4.277408779980358</v>
      </c>
      <c r="G421" s="289" t="s">
        <v>462</v>
      </c>
      <c r="H421" s="241"/>
      <c r="I421" s="44" t="s">
        <v>11</v>
      </c>
      <c r="J421" s="225" t="s">
        <v>21</v>
      </c>
      <c r="K421" s="227" t="s">
        <v>103</v>
      </c>
      <c r="L421" s="191">
        <v>584.46600000000001</v>
      </c>
      <c r="M421" s="182"/>
      <c r="N421" s="182"/>
      <c r="O421" s="182"/>
      <c r="P421" s="182"/>
    </row>
    <row r="422" spans="1:16" s="91" customFormat="1" ht="15.75" customHeight="1">
      <c r="A422" s="311">
        <v>45609</v>
      </c>
      <c r="B422" s="318" t="s">
        <v>17</v>
      </c>
      <c r="C422" s="268" t="s">
        <v>38</v>
      </c>
      <c r="D422" s="218" t="s">
        <v>6</v>
      </c>
      <c r="E422" s="371">
        <v>2500</v>
      </c>
      <c r="F422" s="239">
        <f t="shared" si="6"/>
        <v>4.277408779980358</v>
      </c>
      <c r="G422" s="289" t="s">
        <v>463</v>
      </c>
      <c r="H422" s="357"/>
      <c r="I422" s="44" t="s">
        <v>55</v>
      </c>
      <c r="J422" s="225" t="s">
        <v>21</v>
      </c>
      <c r="K422" s="227" t="s">
        <v>103</v>
      </c>
      <c r="L422" s="191">
        <v>584.46600000000001</v>
      </c>
      <c r="M422" s="182"/>
      <c r="N422" s="182"/>
      <c r="O422" s="182"/>
      <c r="P422" s="182"/>
    </row>
    <row r="423" spans="1:16" s="91" customFormat="1" ht="15.75" customHeight="1">
      <c r="A423" s="311">
        <v>45609</v>
      </c>
      <c r="B423" s="332" t="s">
        <v>17</v>
      </c>
      <c r="C423" s="268" t="s">
        <v>38</v>
      </c>
      <c r="D423" s="218" t="s">
        <v>6</v>
      </c>
      <c r="E423" s="371">
        <v>2500</v>
      </c>
      <c r="F423" s="239">
        <f t="shared" si="6"/>
        <v>4.277408779980358</v>
      </c>
      <c r="G423" s="289" t="s">
        <v>464</v>
      </c>
      <c r="H423" s="189"/>
      <c r="I423" s="36" t="s">
        <v>211</v>
      </c>
      <c r="J423" s="225" t="s">
        <v>21</v>
      </c>
      <c r="K423" s="227" t="s">
        <v>103</v>
      </c>
      <c r="L423" s="191">
        <v>584.46600000000001</v>
      </c>
      <c r="M423" s="182"/>
      <c r="N423" s="182"/>
      <c r="O423" s="182"/>
      <c r="P423" s="182"/>
    </row>
    <row r="424" spans="1:16" s="91" customFormat="1" ht="15.75" customHeight="1">
      <c r="A424" s="311">
        <v>45609</v>
      </c>
      <c r="B424" s="332" t="s">
        <v>17</v>
      </c>
      <c r="C424" s="268" t="s">
        <v>38</v>
      </c>
      <c r="D424" s="218" t="s">
        <v>5</v>
      </c>
      <c r="E424" s="371">
        <v>2500</v>
      </c>
      <c r="F424" s="239">
        <f t="shared" si="6"/>
        <v>4.277408779980358</v>
      </c>
      <c r="G424" s="289" t="s">
        <v>465</v>
      </c>
      <c r="H424" s="189"/>
      <c r="I424" s="44" t="s">
        <v>93</v>
      </c>
      <c r="J424" s="225" t="s">
        <v>21</v>
      </c>
      <c r="K424" s="227" t="s">
        <v>103</v>
      </c>
      <c r="L424" s="191">
        <v>584.46600000000001</v>
      </c>
      <c r="M424" s="182"/>
      <c r="N424" s="182"/>
      <c r="O424" s="182"/>
      <c r="P424" s="182"/>
    </row>
    <row r="425" spans="1:16" s="91" customFormat="1" ht="15.75" customHeight="1">
      <c r="A425" s="311">
        <v>45609</v>
      </c>
      <c r="B425" s="332" t="s">
        <v>17</v>
      </c>
      <c r="C425" s="268" t="s">
        <v>38</v>
      </c>
      <c r="D425" s="218" t="s">
        <v>5</v>
      </c>
      <c r="E425" s="371">
        <v>2500</v>
      </c>
      <c r="F425" s="239">
        <f t="shared" si="6"/>
        <v>4.277408779980358</v>
      </c>
      <c r="G425" s="289" t="s">
        <v>466</v>
      </c>
      <c r="H425" s="189"/>
      <c r="I425" s="44" t="s">
        <v>220</v>
      </c>
      <c r="J425" s="225" t="s">
        <v>21</v>
      </c>
      <c r="K425" s="227" t="s">
        <v>103</v>
      </c>
      <c r="L425" s="191">
        <v>584.46600000000001</v>
      </c>
      <c r="M425" s="182"/>
      <c r="N425" s="182"/>
      <c r="O425" s="182"/>
      <c r="P425" s="182"/>
    </row>
    <row r="426" spans="1:16" s="91" customFormat="1" ht="15.75" customHeight="1">
      <c r="A426" s="311">
        <v>45609</v>
      </c>
      <c r="B426" s="332" t="s">
        <v>17</v>
      </c>
      <c r="C426" s="268" t="s">
        <v>38</v>
      </c>
      <c r="D426" s="218" t="s">
        <v>5</v>
      </c>
      <c r="E426" s="371">
        <v>2500</v>
      </c>
      <c r="F426" s="239">
        <f t="shared" si="6"/>
        <v>4.277408779980358</v>
      </c>
      <c r="G426" s="289" t="s">
        <v>467</v>
      </c>
      <c r="H426" s="189"/>
      <c r="I426" s="44" t="s">
        <v>238</v>
      </c>
      <c r="J426" s="225" t="s">
        <v>21</v>
      </c>
      <c r="K426" s="227" t="s">
        <v>103</v>
      </c>
      <c r="L426" s="191">
        <v>584.46600000000001</v>
      </c>
      <c r="M426" s="182"/>
      <c r="N426" s="182"/>
      <c r="O426" s="182"/>
      <c r="P426" s="182"/>
    </row>
    <row r="427" spans="1:16" s="91" customFormat="1" ht="15.75" customHeight="1">
      <c r="A427" s="311">
        <v>45609</v>
      </c>
      <c r="B427" s="332" t="s">
        <v>17</v>
      </c>
      <c r="C427" s="268" t="s">
        <v>38</v>
      </c>
      <c r="D427" s="218" t="s">
        <v>9</v>
      </c>
      <c r="E427" s="371">
        <v>2500</v>
      </c>
      <c r="F427" s="239">
        <f t="shared" si="6"/>
        <v>4.277408779980358</v>
      </c>
      <c r="G427" s="289" t="s">
        <v>468</v>
      </c>
      <c r="H427" s="175"/>
      <c r="I427" s="44" t="s">
        <v>209</v>
      </c>
      <c r="J427" s="225" t="s">
        <v>21</v>
      </c>
      <c r="K427" s="227" t="s">
        <v>103</v>
      </c>
      <c r="L427" s="191">
        <v>584.46600000000001</v>
      </c>
      <c r="M427" s="182"/>
      <c r="N427" s="182"/>
      <c r="O427" s="182"/>
      <c r="P427" s="182"/>
    </row>
    <row r="428" spans="1:16" s="91" customFormat="1" ht="15.75" customHeight="1">
      <c r="A428" s="311">
        <v>45609</v>
      </c>
      <c r="B428" s="332" t="s">
        <v>17</v>
      </c>
      <c r="C428" s="268" t="s">
        <v>38</v>
      </c>
      <c r="D428" s="218" t="s">
        <v>9</v>
      </c>
      <c r="E428" s="371">
        <v>2500</v>
      </c>
      <c r="F428" s="239">
        <f t="shared" si="6"/>
        <v>4.277408779980358</v>
      </c>
      <c r="G428" s="289" t="s">
        <v>469</v>
      </c>
      <c r="H428" s="189"/>
      <c r="I428" s="44" t="s">
        <v>14</v>
      </c>
      <c r="J428" s="225" t="s">
        <v>21</v>
      </c>
      <c r="K428" s="227" t="s">
        <v>103</v>
      </c>
      <c r="L428" s="191">
        <v>584.46600000000001</v>
      </c>
      <c r="M428" s="182"/>
      <c r="N428" s="182"/>
      <c r="O428" s="182"/>
      <c r="P428" s="182"/>
    </row>
    <row r="429" spans="1:16" s="91" customFormat="1" ht="15.75" customHeight="1">
      <c r="A429" s="311">
        <v>45609</v>
      </c>
      <c r="B429" s="333" t="s">
        <v>44</v>
      </c>
      <c r="C429" s="268" t="s">
        <v>54</v>
      </c>
      <c r="D429" s="219" t="s">
        <v>8</v>
      </c>
      <c r="E429" s="371">
        <v>2700</v>
      </c>
      <c r="F429" s="239">
        <f t="shared" si="6"/>
        <v>4.619601482378787</v>
      </c>
      <c r="G429" s="289" t="s">
        <v>219</v>
      </c>
      <c r="H429" s="189"/>
      <c r="I429" s="88" t="s">
        <v>16</v>
      </c>
      <c r="J429" s="225" t="s">
        <v>21</v>
      </c>
      <c r="K429" s="227" t="s">
        <v>103</v>
      </c>
      <c r="L429" s="191">
        <v>584.46600000000001</v>
      </c>
      <c r="M429" s="182"/>
      <c r="N429" s="182"/>
      <c r="O429" s="182"/>
      <c r="P429" s="182"/>
    </row>
    <row r="430" spans="1:16" s="91" customFormat="1" ht="15.75" customHeight="1">
      <c r="A430" s="311">
        <v>45609</v>
      </c>
      <c r="B430" s="333" t="s">
        <v>221</v>
      </c>
      <c r="C430" s="268" t="s">
        <v>54</v>
      </c>
      <c r="D430" s="219" t="s">
        <v>8</v>
      </c>
      <c r="E430" s="371">
        <v>3500</v>
      </c>
      <c r="F430" s="239">
        <f t="shared" si="6"/>
        <v>5.9883722919725013</v>
      </c>
      <c r="G430" s="289" t="s">
        <v>219</v>
      </c>
      <c r="H430" s="189"/>
      <c r="I430" s="88" t="s">
        <v>16</v>
      </c>
      <c r="J430" s="225" t="s">
        <v>21</v>
      </c>
      <c r="K430" s="227" t="s">
        <v>103</v>
      </c>
      <c r="L430" s="191">
        <v>584.46600000000001</v>
      </c>
      <c r="M430" s="182"/>
      <c r="N430" s="182"/>
      <c r="O430" s="182"/>
      <c r="P430" s="182"/>
    </row>
    <row r="431" spans="1:16" s="91" customFormat="1" ht="15.75" customHeight="1">
      <c r="A431" s="312">
        <v>45609</v>
      </c>
      <c r="B431" s="324" t="s">
        <v>44</v>
      </c>
      <c r="C431" s="268" t="s">
        <v>54</v>
      </c>
      <c r="D431" s="257" t="s">
        <v>8</v>
      </c>
      <c r="E431" s="371">
        <v>1900</v>
      </c>
      <c r="F431" s="239">
        <f t="shared" si="6"/>
        <v>3.2508306727850722</v>
      </c>
      <c r="G431" s="257" t="s">
        <v>240</v>
      </c>
      <c r="H431" s="197"/>
      <c r="I431" s="199" t="s">
        <v>15</v>
      </c>
      <c r="J431" s="225" t="s">
        <v>21</v>
      </c>
      <c r="K431" s="227" t="s">
        <v>103</v>
      </c>
      <c r="L431" s="191">
        <v>584.46600000000001</v>
      </c>
      <c r="M431" s="182"/>
      <c r="N431" s="182"/>
      <c r="O431" s="182"/>
      <c r="P431" s="182"/>
    </row>
    <row r="432" spans="1:16" s="91" customFormat="1" ht="15.75" customHeight="1">
      <c r="A432" s="187">
        <v>45609</v>
      </c>
      <c r="B432" s="322" t="s">
        <v>44</v>
      </c>
      <c r="C432" s="268" t="s">
        <v>54</v>
      </c>
      <c r="D432" s="173" t="s">
        <v>111</v>
      </c>
      <c r="E432" s="371">
        <v>4750</v>
      </c>
      <c r="F432" s="239">
        <f t="shared" si="6"/>
        <v>8.1270766819626807</v>
      </c>
      <c r="G432" s="45" t="s">
        <v>59</v>
      </c>
      <c r="H432" s="189"/>
      <c r="I432" s="36" t="s">
        <v>69</v>
      </c>
      <c r="J432" s="225" t="s">
        <v>21</v>
      </c>
      <c r="K432" s="227" t="s">
        <v>103</v>
      </c>
      <c r="L432" s="191">
        <v>584.46600000000001</v>
      </c>
    </row>
    <row r="433" spans="1:16" s="91" customFormat="1" ht="15.75" customHeight="1">
      <c r="A433" s="187">
        <v>45609</v>
      </c>
      <c r="B433" s="318" t="s">
        <v>44</v>
      </c>
      <c r="C433" s="268" t="s">
        <v>54</v>
      </c>
      <c r="D433" s="205" t="s">
        <v>111</v>
      </c>
      <c r="E433" s="371">
        <v>7000</v>
      </c>
      <c r="F433" s="239">
        <f t="shared" si="6"/>
        <v>11.976744583945003</v>
      </c>
      <c r="G433" s="35" t="s">
        <v>78</v>
      </c>
      <c r="H433" s="357"/>
      <c r="I433" s="36" t="s">
        <v>69</v>
      </c>
      <c r="J433" s="225" t="s">
        <v>21</v>
      </c>
      <c r="K433" s="227" t="s">
        <v>103</v>
      </c>
      <c r="L433" s="191">
        <v>584.46600000000001</v>
      </c>
    </row>
    <row r="434" spans="1:16" s="91" customFormat="1" ht="15.75" customHeight="1">
      <c r="A434" s="187">
        <v>45609</v>
      </c>
      <c r="B434" s="318" t="s">
        <v>44</v>
      </c>
      <c r="C434" s="268" t="s">
        <v>54</v>
      </c>
      <c r="D434" s="173" t="s">
        <v>111</v>
      </c>
      <c r="E434" s="371">
        <v>7000</v>
      </c>
      <c r="F434" s="239">
        <f t="shared" si="6"/>
        <v>11.976744583945003</v>
      </c>
      <c r="G434" s="35" t="s">
        <v>79</v>
      </c>
      <c r="H434" s="357"/>
      <c r="I434" s="36" t="s">
        <v>69</v>
      </c>
      <c r="J434" s="225" t="s">
        <v>21</v>
      </c>
      <c r="K434" s="227" t="s">
        <v>103</v>
      </c>
      <c r="L434" s="191">
        <v>584.46600000000001</v>
      </c>
    </row>
    <row r="435" spans="1:16" s="91" customFormat="1" ht="15.75" customHeight="1">
      <c r="A435" s="187">
        <v>45609</v>
      </c>
      <c r="B435" s="318" t="s">
        <v>44</v>
      </c>
      <c r="C435" s="268" t="s">
        <v>54</v>
      </c>
      <c r="D435" s="173" t="s">
        <v>111</v>
      </c>
      <c r="E435" s="371">
        <v>7000</v>
      </c>
      <c r="F435" s="239">
        <f t="shared" si="6"/>
        <v>11.976744583945003</v>
      </c>
      <c r="G435" s="188" t="s">
        <v>80</v>
      </c>
      <c r="H435" s="357"/>
      <c r="I435" s="36" t="s">
        <v>69</v>
      </c>
      <c r="J435" s="225" t="s">
        <v>21</v>
      </c>
      <c r="K435" s="227" t="s">
        <v>103</v>
      </c>
      <c r="L435" s="191">
        <v>584.46600000000001</v>
      </c>
    </row>
    <row r="436" spans="1:16" s="91" customFormat="1" ht="15.75" customHeight="1">
      <c r="A436" s="187">
        <v>45609</v>
      </c>
      <c r="B436" s="318" t="s">
        <v>44</v>
      </c>
      <c r="C436" s="268" t="s">
        <v>54</v>
      </c>
      <c r="D436" s="173" t="s">
        <v>111</v>
      </c>
      <c r="E436" s="371">
        <v>7000</v>
      </c>
      <c r="F436" s="239">
        <f t="shared" si="6"/>
        <v>11.976744583945003</v>
      </c>
      <c r="G436" s="35" t="s">
        <v>81</v>
      </c>
      <c r="H436" s="357"/>
      <c r="I436" s="36" t="s">
        <v>69</v>
      </c>
      <c r="J436" s="225" t="s">
        <v>21</v>
      </c>
      <c r="K436" s="227" t="s">
        <v>103</v>
      </c>
      <c r="L436" s="191">
        <v>584.46600000000001</v>
      </c>
    </row>
    <row r="437" spans="1:16" s="91" customFormat="1" ht="15.75" customHeight="1">
      <c r="A437" s="187">
        <v>45609</v>
      </c>
      <c r="B437" s="318" t="s">
        <v>44</v>
      </c>
      <c r="C437" s="268" t="s">
        <v>54</v>
      </c>
      <c r="D437" s="173" t="s">
        <v>111</v>
      </c>
      <c r="E437" s="371">
        <v>7000</v>
      </c>
      <c r="F437" s="239">
        <f t="shared" si="6"/>
        <v>11.976744583945003</v>
      </c>
      <c r="G437" s="35" t="s">
        <v>82</v>
      </c>
      <c r="H437" s="357"/>
      <c r="I437" s="36" t="s">
        <v>69</v>
      </c>
      <c r="J437" s="225" t="s">
        <v>21</v>
      </c>
      <c r="K437" s="227" t="s">
        <v>103</v>
      </c>
      <c r="L437" s="191">
        <v>584.46600000000001</v>
      </c>
    </row>
    <row r="438" spans="1:16" s="91" customFormat="1" ht="15.75" customHeight="1">
      <c r="A438" s="187">
        <v>45609</v>
      </c>
      <c r="B438" s="318" t="s">
        <v>45</v>
      </c>
      <c r="C438" s="268" t="s">
        <v>67</v>
      </c>
      <c r="D438" s="173" t="s">
        <v>111</v>
      </c>
      <c r="E438" s="371">
        <v>3600</v>
      </c>
      <c r="F438" s="239">
        <f t="shared" si="6"/>
        <v>6.1594686431717154</v>
      </c>
      <c r="G438" s="35" t="s">
        <v>59</v>
      </c>
      <c r="H438" s="357"/>
      <c r="I438" s="36" t="s">
        <v>69</v>
      </c>
      <c r="J438" s="225" t="s">
        <v>21</v>
      </c>
      <c r="K438" s="227" t="s">
        <v>103</v>
      </c>
      <c r="L438" s="191">
        <v>584.46600000000001</v>
      </c>
    </row>
    <row r="439" spans="1:16" s="91" customFormat="1" ht="15.75" customHeight="1">
      <c r="A439" s="187">
        <v>45609</v>
      </c>
      <c r="B439" s="320" t="s">
        <v>45</v>
      </c>
      <c r="C439" s="268" t="s">
        <v>67</v>
      </c>
      <c r="D439" s="173" t="s">
        <v>111</v>
      </c>
      <c r="E439" s="371">
        <v>3000</v>
      </c>
      <c r="F439" s="239">
        <f t="shared" si="6"/>
        <v>5.1328905359764301</v>
      </c>
      <c r="G439" s="45" t="s">
        <v>59</v>
      </c>
      <c r="H439" s="357"/>
      <c r="I439" s="36" t="s">
        <v>69</v>
      </c>
      <c r="J439" s="225" t="s">
        <v>21</v>
      </c>
      <c r="K439" s="227" t="s">
        <v>103</v>
      </c>
      <c r="L439" s="191">
        <v>584.46600000000001</v>
      </c>
    </row>
    <row r="440" spans="1:16" s="91" customFormat="1" ht="15.75" customHeight="1">
      <c r="A440" s="311">
        <v>45609</v>
      </c>
      <c r="B440" s="330" t="s">
        <v>44</v>
      </c>
      <c r="C440" s="268" t="s">
        <v>54</v>
      </c>
      <c r="D440" s="219" t="s">
        <v>6</v>
      </c>
      <c r="E440" s="371">
        <v>3300</v>
      </c>
      <c r="F440" s="239">
        <f t="shared" si="6"/>
        <v>5.6461795895740723</v>
      </c>
      <c r="G440" s="208" t="s">
        <v>112</v>
      </c>
      <c r="H440" s="197"/>
      <c r="I440" s="208" t="s">
        <v>11</v>
      </c>
      <c r="J440" s="225" t="s">
        <v>21</v>
      </c>
      <c r="K440" s="227" t="s">
        <v>103</v>
      </c>
      <c r="L440" s="191">
        <v>584.46600000000001</v>
      </c>
      <c r="M440" s="182"/>
      <c r="N440" s="182"/>
      <c r="O440" s="182"/>
      <c r="P440" s="182"/>
    </row>
    <row r="441" spans="1:16" s="91" customFormat="1" ht="15.75" customHeight="1">
      <c r="A441" s="311">
        <v>45609</v>
      </c>
      <c r="B441" s="319" t="s">
        <v>44</v>
      </c>
      <c r="C441" s="268" t="s">
        <v>54</v>
      </c>
      <c r="D441" s="219" t="s">
        <v>9</v>
      </c>
      <c r="E441" s="371">
        <v>3800</v>
      </c>
      <c r="F441" s="239">
        <f t="shared" si="6"/>
        <v>6.5016613455701444</v>
      </c>
      <c r="G441" s="44" t="s">
        <v>56</v>
      </c>
      <c r="H441" s="189"/>
      <c r="I441" s="44" t="s">
        <v>14</v>
      </c>
      <c r="J441" s="225" t="s">
        <v>21</v>
      </c>
      <c r="K441" s="227" t="s">
        <v>103</v>
      </c>
      <c r="L441" s="191">
        <v>584.46600000000001</v>
      </c>
      <c r="M441" s="182"/>
      <c r="N441" s="182"/>
      <c r="O441" s="182"/>
      <c r="P441" s="182"/>
    </row>
    <row r="442" spans="1:16" s="91" customFormat="1" ht="15.75" customHeight="1">
      <c r="A442" s="311">
        <v>45609</v>
      </c>
      <c r="B442" s="334" t="s">
        <v>44</v>
      </c>
      <c r="C442" s="268" t="s">
        <v>54</v>
      </c>
      <c r="D442" s="201" t="s">
        <v>9</v>
      </c>
      <c r="E442" s="371">
        <v>500</v>
      </c>
      <c r="F442" s="239">
        <f t="shared" si="6"/>
        <v>0.85548175599607157</v>
      </c>
      <c r="G442" s="34" t="s">
        <v>229</v>
      </c>
      <c r="H442" s="189"/>
      <c r="I442" s="36" t="s">
        <v>225</v>
      </c>
      <c r="J442" s="225" t="s">
        <v>21</v>
      </c>
      <c r="K442" s="227" t="s">
        <v>103</v>
      </c>
      <c r="L442" s="191">
        <v>584.46600000000001</v>
      </c>
      <c r="M442" s="182"/>
      <c r="N442" s="182"/>
      <c r="O442" s="182"/>
      <c r="P442" s="182"/>
    </row>
    <row r="443" spans="1:16" s="91" customFormat="1" ht="15.75" customHeight="1">
      <c r="A443" s="311">
        <v>45609</v>
      </c>
      <c r="B443" s="319" t="s">
        <v>44</v>
      </c>
      <c r="C443" s="268" t="s">
        <v>54</v>
      </c>
      <c r="D443" s="219" t="s">
        <v>6</v>
      </c>
      <c r="E443" s="371">
        <v>2000</v>
      </c>
      <c r="F443" s="239">
        <f t="shared" si="6"/>
        <v>3.4219270239842863</v>
      </c>
      <c r="G443" s="208" t="s">
        <v>84</v>
      </c>
      <c r="H443" s="175"/>
      <c r="I443" s="208" t="s">
        <v>55</v>
      </c>
      <c r="J443" s="225" t="s">
        <v>21</v>
      </c>
      <c r="K443" s="227" t="s">
        <v>103</v>
      </c>
      <c r="L443" s="191">
        <v>584.46600000000001</v>
      </c>
      <c r="M443" s="182"/>
      <c r="N443" s="182"/>
      <c r="O443" s="182"/>
      <c r="P443" s="182"/>
    </row>
    <row r="444" spans="1:16" s="91" customFormat="1" ht="15.75" customHeight="1">
      <c r="A444" s="311">
        <v>45609</v>
      </c>
      <c r="B444" s="330" t="s">
        <v>44</v>
      </c>
      <c r="C444" s="268" t="s">
        <v>54</v>
      </c>
      <c r="D444" s="173" t="s">
        <v>111</v>
      </c>
      <c r="E444" s="371">
        <v>9000</v>
      </c>
      <c r="F444" s="239">
        <f t="shared" si="6"/>
        <v>15.398671607929289</v>
      </c>
      <c r="G444" s="208" t="s">
        <v>57</v>
      </c>
      <c r="H444" s="189"/>
      <c r="I444" s="176" t="s">
        <v>43</v>
      </c>
      <c r="J444" s="225" t="s">
        <v>21</v>
      </c>
      <c r="K444" s="227" t="s">
        <v>103</v>
      </c>
      <c r="L444" s="191">
        <v>584.46600000000001</v>
      </c>
    </row>
    <row r="445" spans="1:16" s="91" customFormat="1" ht="15.75" customHeight="1">
      <c r="A445" s="311">
        <v>45609</v>
      </c>
      <c r="B445" s="319" t="s">
        <v>44</v>
      </c>
      <c r="C445" s="268" t="s">
        <v>54</v>
      </c>
      <c r="D445" s="173" t="s">
        <v>111</v>
      </c>
      <c r="E445" s="371">
        <v>3550</v>
      </c>
      <c r="F445" s="239">
        <f t="shared" si="6"/>
        <v>6.0739204675721084</v>
      </c>
      <c r="G445" s="208" t="s">
        <v>57</v>
      </c>
      <c r="H445" s="189"/>
      <c r="I445" s="176" t="s">
        <v>43</v>
      </c>
      <c r="J445" s="225" t="s">
        <v>21</v>
      </c>
      <c r="K445" s="227" t="s">
        <v>103</v>
      </c>
      <c r="L445" s="191">
        <v>584.46600000000001</v>
      </c>
    </row>
    <row r="446" spans="1:16" s="91" customFormat="1" ht="15.75" customHeight="1">
      <c r="A446" s="311">
        <v>45609</v>
      </c>
      <c r="B446" s="330" t="s">
        <v>756</v>
      </c>
      <c r="C446" s="268" t="s">
        <v>54</v>
      </c>
      <c r="D446" s="205" t="s">
        <v>111</v>
      </c>
      <c r="E446" s="371">
        <v>3500</v>
      </c>
      <c r="F446" s="239">
        <f t="shared" si="6"/>
        <v>5.9883722919725013</v>
      </c>
      <c r="G446" s="208" t="s">
        <v>57</v>
      </c>
      <c r="H446" s="189"/>
      <c r="I446" s="176" t="s">
        <v>43</v>
      </c>
      <c r="J446" s="225" t="s">
        <v>21</v>
      </c>
      <c r="K446" s="227" t="s">
        <v>103</v>
      </c>
      <c r="L446" s="191">
        <v>584.46600000000001</v>
      </c>
    </row>
    <row r="447" spans="1:16" s="91" customFormat="1" ht="15.75" customHeight="1">
      <c r="A447" s="311">
        <v>45609</v>
      </c>
      <c r="B447" s="319" t="s">
        <v>46</v>
      </c>
      <c r="C447" s="268" t="s">
        <v>67</v>
      </c>
      <c r="D447" s="285" t="s">
        <v>111</v>
      </c>
      <c r="E447" s="371">
        <v>12000</v>
      </c>
      <c r="F447" s="239">
        <f t="shared" si="6"/>
        <v>20.53156214390572</v>
      </c>
      <c r="G447" s="208" t="s">
        <v>114</v>
      </c>
      <c r="H447" s="359"/>
      <c r="I447" s="176" t="s">
        <v>43</v>
      </c>
      <c r="J447" s="225" t="s">
        <v>21</v>
      </c>
      <c r="K447" s="227" t="s">
        <v>103</v>
      </c>
      <c r="L447" s="191">
        <v>584.46600000000001</v>
      </c>
    </row>
    <row r="448" spans="1:16" s="91" customFormat="1" ht="15.75" customHeight="1">
      <c r="A448" s="311">
        <v>45609</v>
      </c>
      <c r="B448" s="319" t="s">
        <v>44</v>
      </c>
      <c r="C448" s="268" t="s">
        <v>54</v>
      </c>
      <c r="D448" s="205" t="s">
        <v>111</v>
      </c>
      <c r="E448" s="371">
        <v>2800</v>
      </c>
      <c r="F448" s="239">
        <f t="shared" si="6"/>
        <v>4.7906978335780011</v>
      </c>
      <c r="G448" s="208" t="s">
        <v>58</v>
      </c>
      <c r="H448" s="357"/>
      <c r="I448" s="34" t="s">
        <v>24</v>
      </c>
      <c r="J448" s="225" t="s">
        <v>21</v>
      </c>
      <c r="K448" s="227" t="s">
        <v>103</v>
      </c>
      <c r="L448" s="191">
        <v>584.46600000000001</v>
      </c>
    </row>
    <row r="449" spans="1:16" s="91" customFormat="1" ht="15.75" customHeight="1">
      <c r="A449" s="311">
        <v>45609</v>
      </c>
      <c r="B449" s="319" t="s">
        <v>46</v>
      </c>
      <c r="C449" s="268" t="s">
        <v>67</v>
      </c>
      <c r="D449" s="173" t="s">
        <v>111</v>
      </c>
      <c r="E449" s="371">
        <v>15000</v>
      </c>
      <c r="F449" s="239">
        <f t="shared" si="6"/>
        <v>25.66445267988215</v>
      </c>
      <c r="G449" s="208" t="s">
        <v>674</v>
      </c>
      <c r="H449" s="189"/>
      <c r="I449" s="34" t="s">
        <v>24</v>
      </c>
      <c r="J449" s="225" t="s">
        <v>21</v>
      </c>
      <c r="K449" s="227" t="s">
        <v>103</v>
      </c>
      <c r="L449" s="191">
        <v>584.46600000000001</v>
      </c>
    </row>
    <row r="450" spans="1:16" s="91" customFormat="1" ht="15.75" customHeight="1">
      <c r="A450" s="311">
        <v>45609</v>
      </c>
      <c r="B450" s="319" t="s">
        <v>767</v>
      </c>
      <c r="C450" s="268" t="s">
        <v>214</v>
      </c>
      <c r="D450" s="173" t="s">
        <v>111</v>
      </c>
      <c r="E450" s="371">
        <v>6500</v>
      </c>
      <c r="F450" s="239">
        <f t="shared" ref="F450:F513" si="7">E450/L450</f>
        <v>11.121262827948931</v>
      </c>
      <c r="G450" s="208" t="s">
        <v>58</v>
      </c>
      <c r="H450" s="175"/>
      <c r="I450" s="34" t="s">
        <v>24</v>
      </c>
      <c r="J450" s="225" t="s">
        <v>21</v>
      </c>
      <c r="K450" s="227" t="s">
        <v>103</v>
      </c>
      <c r="L450" s="191">
        <v>584.46600000000001</v>
      </c>
    </row>
    <row r="451" spans="1:16" s="91" customFormat="1" ht="15.75" customHeight="1">
      <c r="A451" s="311">
        <v>45609</v>
      </c>
      <c r="B451" s="319" t="s">
        <v>44</v>
      </c>
      <c r="C451" s="268" t="s">
        <v>54</v>
      </c>
      <c r="D451" s="203" t="s">
        <v>5</v>
      </c>
      <c r="E451" s="371">
        <v>2000</v>
      </c>
      <c r="F451" s="239">
        <f t="shared" si="7"/>
        <v>3.4219270239842863</v>
      </c>
      <c r="G451" s="207" t="s">
        <v>691</v>
      </c>
      <c r="H451" s="271">
        <v>7</v>
      </c>
      <c r="I451" s="36" t="s">
        <v>93</v>
      </c>
      <c r="J451" s="225" t="s">
        <v>21</v>
      </c>
      <c r="K451" s="227" t="s">
        <v>103</v>
      </c>
      <c r="L451" s="191">
        <v>584.46600000000001</v>
      </c>
      <c r="M451" s="182"/>
      <c r="N451" s="182"/>
      <c r="O451" s="182"/>
      <c r="P451" s="182"/>
    </row>
    <row r="452" spans="1:16" s="91" customFormat="1" ht="15.75" customHeight="1">
      <c r="A452" s="311">
        <v>45609</v>
      </c>
      <c r="B452" s="319" t="s">
        <v>45</v>
      </c>
      <c r="C452" s="268" t="s">
        <v>67</v>
      </c>
      <c r="D452" s="203" t="s">
        <v>5</v>
      </c>
      <c r="E452" s="371">
        <v>5000</v>
      </c>
      <c r="F452" s="239">
        <f t="shared" si="7"/>
        <v>8.5548175599607159</v>
      </c>
      <c r="G452" s="207" t="s">
        <v>691</v>
      </c>
      <c r="H452" s="271">
        <v>7</v>
      </c>
      <c r="I452" s="36" t="s">
        <v>93</v>
      </c>
      <c r="J452" s="225" t="s">
        <v>21</v>
      </c>
      <c r="K452" s="227" t="s">
        <v>103</v>
      </c>
      <c r="L452" s="191">
        <v>584.46600000000001</v>
      </c>
      <c r="M452" s="182"/>
      <c r="N452" s="182"/>
      <c r="O452" s="182"/>
      <c r="P452" s="182"/>
    </row>
    <row r="453" spans="1:16" s="91" customFormat="1" ht="15.75" customHeight="1">
      <c r="A453" s="311">
        <v>45609</v>
      </c>
      <c r="B453" s="319" t="s">
        <v>767</v>
      </c>
      <c r="C453" s="268" t="s">
        <v>214</v>
      </c>
      <c r="D453" s="203" t="s">
        <v>5</v>
      </c>
      <c r="E453" s="371">
        <v>3000</v>
      </c>
      <c r="F453" s="239">
        <f t="shared" si="7"/>
        <v>5.1328905359764301</v>
      </c>
      <c r="G453" s="207" t="s">
        <v>691</v>
      </c>
      <c r="H453" s="271">
        <v>7</v>
      </c>
      <c r="I453" s="36" t="s">
        <v>93</v>
      </c>
      <c r="J453" s="225" t="s">
        <v>21</v>
      </c>
      <c r="K453" s="227" t="s">
        <v>103</v>
      </c>
      <c r="L453" s="191">
        <v>584.46600000000001</v>
      </c>
      <c r="M453" s="182"/>
      <c r="N453" s="182"/>
      <c r="O453" s="182"/>
      <c r="P453" s="182"/>
    </row>
    <row r="454" spans="1:16" s="91" customFormat="1" ht="15.75" customHeight="1">
      <c r="A454" s="311">
        <v>45609</v>
      </c>
      <c r="B454" s="319" t="s">
        <v>46</v>
      </c>
      <c r="C454" s="268" t="s">
        <v>67</v>
      </c>
      <c r="D454" s="203" t="s">
        <v>5</v>
      </c>
      <c r="E454" s="371">
        <v>10000</v>
      </c>
      <c r="F454" s="239">
        <f t="shared" si="7"/>
        <v>17.109635119921432</v>
      </c>
      <c r="G454" s="207" t="s">
        <v>692</v>
      </c>
      <c r="H454" s="271">
        <v>7</v>
      </c>
      <c r="I454" s="36" t="s">
        <v>93</v>
      </c>
      <c r="J454" s="225" t="s">
        <v>21</v>
      </c>
      <c r="K454" s="227" t="s">
        <v>103</v>
      </c>
      <c r="L454" s="191">
        <v>584.46600000000001</v>
      </c>
      <c r="M454" s="182"/>
      <c r="N454" s="182"/>
      <c r="O454" s="182"/>
      <c r="P454" s="182"/>
    </row>
    <row r="455" spans="1:16" s="91" customFormat="1" ht="15.75" customHeight="1">
      <c r="A455" s="311">
        <v>45609</v>
      </c>
      <c r="B455" s="319" t="s">
        <v>44</v>
      </c>
      <c r="C455" s="268" t="s">
        <v>54</v>
      </c>
      <c r="D455" s="273" t="s">
        <v>6</v>
      </c>
      <c r="E455" s="371">
        <v>4000</v>
      </c>
      <c r="F455" s="239">
        <f t="shared" si="7"/>
        <v>6.8438540479685726</v>
      </c>
      <c r="G455" s="277" t="s">
        <v>231</v>
      </c>
      <c r="H455" s="189"/>
      <c r="I455" s="36" t="s">
        <v>211</v>
      </c>
      <c r="J455" s="225" t="s">
        <v>21</v>
      </c>
      <c r="K455" s="227" t="s">
        <v>103</v>
      </c>
      <c r="L455" s="191">
        <v>584.46600000000001</v>
      </c>
      <c r="M455" s="182"/>
      <c r="N455" s="182"/>
      <c r="O455" s="182"/>
      <c r="P455" s="182"/>
    </row>
    <row r="456" spans="1:16" s="91" customFormat="1" ht="15.75" customHeight="1">
      <c r="A456" s="311">
        <v>45609</v>
      </c>
      <c r="B456" s="319" t="s">
        <v>68</v>
      </c>
      <c r="C456" s="268" t="s">
        <v>711</v>
      </c>
      <c r="D456" s="203" t="s">
        <v>5</v>
      </c>
      <c r="E456" s="371">
        <v>1500</v>
      </c>
      <c r="F456" s="239">
        <f t="shared" si="7"/>
        <v>2.566445267988215</v>
      </c>
      <c r="G456" s="207" t="s">
        <v>719</v>
      </c>
      <c r="H456" s="271">
        <v>7</v>
      </c>
      <c r="I456" s="36" t="s">
        <v>220</v>
      </c>
      <c r="J456" s="225" t="s">
        <v>21</v>
      </c>
      <c r="K456" s="227" t="s">
        <v>103</v>
      </c>
      <c r="L456" s="191">
        <v>584.46600000000001</v>
      </c>
      <c r="M456" s="182"/>
      <c r="N456" s="182"/>
      <c r="O456" s="182"/>
      <c r="P456" s="182"/>
    </row>
    <row r="457" spans="1:16" s="91" customFormat="1" ht="15.75" customHeight="1">
      <c r="A457" s="311">
        <v>45609</v>
      </c>
      <c r="B457" s="319" t="s">
        <v>45</v>
      </c>
      <c r="C457" s="268" t="s">
        <v>67</v>
      </c>
      <c r="D457" s="203" t="s">
        <v>5</v>
      </c>
      <c r="E457" s="371">
        <v>3000</v>
      </c>
      <c r="F457" s="239">
        <f t="shared" si="7"/>
        <v>5.1328905359764301</v>
      </c>
      <c r="G457" s="207" t="s">
        <v>719</v>
      </c>
      <c r="H457" s="271">
        <v>7</v>
      </c>
      <c r="I457" s="36" t="s">
        <v>220</v>
      </c>
      <c r="J457" s="225" t="s">
        <v>21</v>
      </c>
      <c r="K457" s="227" t="s">
        <v>103</v>
      </c>
      <c r="L457" s="191">
        <v>584.46600000000001</v>
      </c>
      <c r="M457" s="182"/>
      <c r="N457" s="182"/>
      <c r="O457" s="182"/>
      <c r="P457" s="182"/>
    </row>
    <row r="458" spans="1:16" s="91" customFormat="1" ht="15.75" customHeight="1">
      <c r="A458" s="311">
        <v>45609</v>
      </c>
      <c r="B458" s="319" t="s">
        <v>767</v>
      </c>
      <c r="C458" s="268" t="s">
        <v>214</v>
      </c>
      <c r="D458" s="203" t="s">
        <v>5</v>
      </c>
      <c r="E458" s="371">
        <v>3000</v>
      </c>
      <c r="F458" s="239">
        <f t="shared" si="7"/>
        <v>5.1328905359764301</v>
      </c>
      <c r="G458" s="207" t="s">
        <v>719</v>
      </c>
      <c r="H458" s="271">
        <v>7</v>
      </c>
      <c r="I458" s="36" t="s">
        <v>220</v>
      </c>
      <c r="J458" s="225" t="s">
        <v>21</v>
      </c>
      <c r="K458" s="227" t="s">
        <v>103</v>
      </c>
      <c r="L458" s="191">
        <v>584.46600000000001</v>
      </c>
      <c r="M458" s="182"/>
      <c r="N458" s="182"/>
      <c r="O458" s="182"/>
      <c r="P458" s="182"/>
    </row>
    <row r="459" spans="1:16" s="91" customFormat="1" ht="15.75" customHeight="1">
      <c r="A459" s="311">
        <v>45609</v>
      </c>
      <c r="B459" s="319" t="s">
        <v>46</v>
      </c>
      <c r="C459" s="268" t="s">
        <v>67</v>
      </c>
      <c r="D459" s="203" t="s">
        <v>5</v>
      </c>
      <c r="E459" s="371">
        <v>10000</v>
      </c>
      <c r="F459" s="239">
        <f t="shared" si="7"/>
        <v>17.109635119921432</v>
      </c>
      <c r="G459" s="207" t="s">
        <v>722</v>
      </c>
      <c r="H459" s="271">
        <v>7</v>
      </c>
      <c r="I459" s="36" t="s">
        <v>220</v>
      </c>
      <c r="J459" s="225" t="s">
        <v>21</v>
      </c>
      <c r="K459" s="227" t="s">
        <v>103</v>
      </c>
      <c r="L459" s="191">
        <v>584.46600000000001</v>
      </c>
      <c r="M459" s="182"/>
      <c r="N459" s="182"/>
      <c r="O459" s="182"/>
      <c r="P459" s="182"/>
    </row>
    <row r="460" spans="1:16" s="91" customFormat="1" ht="15.75" customHeight="1">
      <c r="A460" s="311">
        <v>45609</v>
      </c>
      <c r="B460" s="319" t="s">
        <v>739</v>
      </c>
      <c r="C460" s="268" t="s">
        <v>54</v>
      </c>
      <c r="D460" s="203" t="s">
        <v>5</v>
      </c>
      <c r="E460" s="371">
        <v>17000</v>
      </c>
      <c r="F460" s="239">
        <f t="shared" si="7"/>
        <v>29.086379703866434</v>
      </c>
      <c r="G460" s="207" t="s">
        <v>740</v>
      </c>
      <c r="H460" s="270">
        <v>5</v>
      </c>
      <c r="I460" s="36" t="s">
        <v>238</v>
      </c>
      <c r="J460" s="225" t="s">
        <v>21</v>
      </c>
      <c r="K460" s="227" t="s">
        <v>103</v>
      </c>
      <c r="L460" s="191">
        <v>584.46600000000001</v>
      </c>
      <c r="M460" s="182"/>
      <c r="N460" s="182"/>
      <c r="O460" s="182"/>
      <c r="P460" s="182"/>
    </row>
    <row r="461" spans="1:16" s="91" customFormat="1" ht="15.75" customHeight="1">
      <c r="A461" s="311">
        <v>45609</v>
      </c>
      <c r="B461" s="319" t="s">
        <v>44</v>
      </c>
      <c r="C461" s="268" t="s">
        <v>54</v>
      </c>
      <c r="D461" s="203" t="s">
        <v>5</v>
      </c>
      <c r="E461" s="371">
        <v>1500</v>
      </c>
      <c r="F461" s="239">
        <f t="shared" si="7"/>
        <v>2.566445267988215</v>
      </c>
      <c r="G461" s="207" t="s">
        <v>737</v>
      </c>
      <c r="H461" s="270">
        <v>5</v>
      </c>
      <c r="I461" s="36" t="s">
        <v>238</v>
      </c>
      <c r="J461" s="225" t="s">
        <v>21</v>
      </c>
      <c r="K461" s="227" t="s">
        <v>103</v>
      </c>
      <c r="L461" s="191">
        <v>584.46600000000001</v>
      </c>
      <c r="M461" s="182"/>
      <c r="N461" s="182"/>
      <c r="O461" s="182"/>
      <c r="P461" s="182"/>
    </row>
    <row r="462" spans="1:16" s="91" customFormat="1" ht="15.75" customHeight="1">
      <c r="A462" s="311">
        <v>45609</v>
      </c>
      <c r="B462" s="319" t="s">
        <v>45</v>
      </c>
      <c r="C462" s="268" t="s">
        <v>67</v>
      </c>
      <c r="D462" s="203" t="s">
        <v>5</v>
      </c>
      <c r="E462" s="371">
        <v>3000</v>
      </c>
      <c r="F462" s="239">
        <f t="shared" si="7"/>
        <v>5.1328905359764301</v>
      </c>
      <c r="G462" s="210" t="s">
        <v>737</v>
      </c>
      <c r="H462" s="270">
        <v>5</v>
      </c>
      <c r="I462" s="36" t="s">
        <v>238</v>
      </c>
      <c r="J462" s="225" t="s">
        <v>21</v>
      </c>
      <c r="K462" s="227" t="s">
        <v>103</v>
      </c>
      <c r="L462" s="191">
        <v>584.46600000000001</v>
      </c>
      <c r="M462" s="182"/>
      <c r="N462" s="182"/>
      <c r="O462" s="182"/>
      <c r="P462" s="182"/>
    </row>
    <row r="463" spans="1:16" s="91" customFormat="1" ht="15.75" customHeight="1">
      <c r="A463" s="311">
        <v>45609</v>
      </c>
      <c r="B463" s="319" t="s">
        <v>44</v>
      </c>
      <c r="C463" s="268" t="s">
        <v>54</v>
      </c>
      <c r="D463" s="42" t="s">
        <v>7</v>
      </c>
      <c r="E463" s="371">
        <v>3000</v>
      </c>
      <c r="F463" s="239">
        <f t="shared" si="7"/>
        <v>5.1328905359764301</v>
      </c>
      <c r="G463" s="94" t="s">
        <v>249</v>
      </c>
      <c r="H463" s="87"/>
      <c r="I463" s="88" t="s">
        <v>13</v>
      </c>
      <c r="J463" s="225" t="s">
        <v>21</v>
      </c>
      <c r="K463" s="227" t="s">
        <v>103</v>
      </c>
      <c r="L463" s="191">
        <v>584.46600000000001</v>
      </c>
      <c r="M463" s="182"/>
      <c r="N463" s="182"/>
      <c r="O463" s="182"/>
      <c r="P463" s="182"/>
    </row>
    <row r="464" spans="1:16" s="91" customFormat="1" ht="15.75" customHeight="1">
      <c r="A464" s="311">
        <v>45610</v>
      </c>
      <c r="B464" s="318" t="s">
        <v>17</v>
      </c>
      <c r="C464" s="268" t="s">
        <v>38</v>
      </c>
      <c r="D464" s="215" t="s">
        <v>8</v>
      </c>
      <c r="E464" s="371">
        <v>5000</v>
      </c>
      <c r="F464" s="239">
        <f t="shared" si="7"/>
        <v>8.5548175599607159</v>
      </c>
      <c r="G464" s="94" t="s">
        <v>470</v>
      </c>
      <c r="H464" s="189"/>
      <c r="I464" s="44" t="s">
        <v>16</v>
      </c>
      <c r="J464" s="225" t="s">
        <v>21</v>
      </c>
      <c r="K464" s="227" t="s">
        <v>103</v>
      </c>
      <c r="L464" s="191">
        <v>584.46600000000001</v>
      </c>
      <c r="M464" s="182"/>
      <c r="N464" s="182"/>
      <c r="O464" s="182"/>
      <c r="P464" s="182"/>
    </row>
    <row r="465" spans="1:16" s="91" customFormat="1" ht="15.75" customHeight="1">
      <c r="A465" s="311">
        <v>45610</v>
      </c>
      <c r="B465" s="318" t="s">
        <v>17</v>
      </c>
      <c r="C465" s="268" t="s">
        <v>38</v>
      </c>
      <c r="D465" s="215" t="s">
        <v>8</v>
      </c>
      <c r="E465" s="371">
        <v>5000</v>
      </c>
      <c r="F465" s="239">
        <f t="shared" si="7"/>
        <v>8.5548175599607159</v>
      </c>
      <c r="G465" s="94" t="s">
        <v>471</v>
      </c>
      <c r="H465" s="189"/>
      <c r="I465" s="44" t="s">
        <v>15</v>
      </c>
      <c r="J465" s="225" t="s">
        <v>21</v>
      </c>
      <c r="K465" s="227" t="s">
        <v>103</v>
      </c>
      <c r="L465" s="191">
        <v>584.46600000000001</v>
      </c>
      <c r="M465" s="182"/>
      <c r="N465" s="182"/>
      <c r="O465" s="182"/>
      <c r="P465" s="182"/>
    </row>
    <row r="466" spans="1:16" s="91" customFormat="1" ht="15.75" customHeight="1">
      <c r="A466" s="311">
        <v>45610</v>
      </c>
      <c r="B466" s="318" t="s">
        <v>17</v>
      </c>
      <c r="C466" s="268" t="s">
        <v>38</v>
      </c>
      <c r="D466" s="215" t="s">
        <v>6</v>
      </c>
      <c r="E466" s="371">
        <v>5000</v>
      </c>
      <c r="F466" s="239">
        <f t="shared" si="7"/>
        <v>8.5548175599607159</v>
      </c>
      <c r="G466" s="94" t="s">
        <v>472</v>
      </c>
      <c r="H466" s="189"/>
      <c r="I466" s="36" t="s">
        <v>69</v>
      </c>
      <c r="J466" s="225" t="s">
        <v>21</v>
      </c>
      <c r="K466" s="227" t="s">
        <v>103</v>
      </c>
      <c r="L466" s="191">
        <v>584.46600000000001</v>
      </c>
      <c r="M466" s="182"/>
      <c r="N466" s="182"/>
      <c r="O466" s="182"/>
      <c r="P466" s="182"/>
    </row>
    <row r="467" spans="1:16" s="91" customFormat="1" ht="15.75" customHeight="1">
      <c r="A467" s="311">
        <v>45610</v>
      </c>
      <c r="B467" s="318" t="s">
        <v>17</v>
      </c>
      <c r="C467" s="268" t="s">
        <v>38</v>
      </c>
      <c r="D467" s="215" t="s">
        <v>5</v>
      </c>
      <c r="E467" s="371">
        <v>5000</v>
      </c>
      <c r="F467" s="239">
        <f t="shared" si="7"/>
        <v>8.5548175599607159</v>
      </c>
      <c r="G467" s="94" t="s">
        <v>473</v>
      </c>
      <c r="H467" s="357"/>
      <c r="I467" s="176" t="s">
        <v>43</v>
      </c>
      <c r="J467" s="225" t="s">
        <v>21</v>
      </c>
      <c r="K467" s="227" t="s">
        <v>103</v>
      </c>
      <c r="L467" s="191">
        <v>584.46600000000001</v>
      </c>
      <c r="M467" s="182"/>
      <c r="N467" s="182"/>
      <c r="O467" s="182"/>
      <c r="P467" s="182"/>
    </row>
    <row r="468" spans="1:16" s="91" customFormat="1" ht="15.75" customHeight="1">
      <c r="A468" s="311">
        <v>45610</v>
      </c>
      <c r="B468" s="318" t="s">
        <v>17</v>
      </c>
      <c r="C468" s="268" t="s">
        <v>38</v>
      </c>
      <c r="D468" s="215" t="s">
        <v>5</v>
      </c>
      <c r="E468" s="371">
        <v>5000</v>
      </c>
      <c r="F468" s="239">
        <f t="shared" si="7"/>
        <v>8.5548175599607159</v>
      </c>
      <c r="G468" s="94" t="s">
        <v>474</v>
      </c>
      <c r="H468" s="189"/>
      <c r="I468" s="44" t="s">
        <v>24</v>
      </c>
      <c r="J468" s="225" t="s">
        <v>21</v>
      </c>
      <c r="K468" s="227" t="s">
        <v>103</v>
      </c>
      <c r="L468" s="191">
        <v>584.46600000000001</v>
      </c>
      <c r="M468" s="182"/>
      <c r="N468" s="182"/>
      <c r="O468" s="182"/>
      <c r="P468" s="182"/>
    </row>
    <row r="469" spans="1:16" s="91" customFormat="1" ht="15.75" customHeight="1">
      <c r="A469" s="311">
        <v>45610</v>
      </c>
      <c r="B469" s="318" t="s">
        <v>17</v>
      </c>
      <c r="C469" s="268" t="s">
        <v>38</v>
      </c>
      <c r="D469" s="215" t="s">
        <v>7</v>
      </c>
      <c r="E469" s="371">
        <v>2500</v>
      </c>
      <c r="F469" s="239">
        <f t="shared" si="7"/>
        <v>4.277408779980358</v>
      </c>
      <c r="G469" s="94" t="s">
        <v>475</v>
      </c>
      <c r="H469" s="357"/>
      <c r="I469" s="44" t="s">
        <v>13</v>
      </c>
      <c r="J469" s="225" t="s">
        <v>21</v>
      </c>
      <c r="K469" s="227" t="s">
        <v>103</v>
      </c>
      <c r="L469" s="191">
        <v>584.46600000000001</v>
      </c>
      <c r="M469" s="182"/>
      <c r="N469" s="182"/>
      <c r="O469" s="182"/>
      <c r="P469" s="182"/>
    </row>
    <row r="470" spans="1:16" s="91" customFormat="1" ht="15.75" customHeight="1">
      <c r="A470" s="311">
        <v>45610</v>
      </c>
      <c r="B470" s="318" t="s">
        <v>17</v>
      </c>
      <c r="C470" s="268" t="s">
        <v>38</v>
      </c>
      <c r="D470" s="218" t="s">
        <v>6</v>
      </c>
      <c r="E470" s="371">
        <v>2500</v>
      </c>
      <c r="F470" s="239">
        <f t="shared" si="7"/>
        <v>4.277408779980358</v>
      </c>
      <c r="G470" s="288" t="s">
        <v>476</v>
      </c>
      <c r="H470" s="357"/>
      <c r="I470" s="44" t="s">
        <v>11</v>
      </c>
      <c r="J470" s="225" t="s">
        <v>21</v>
      </c>
      <c r="K470" s="227" t="s">
        <v>103</v>
      </c>
      <c r="L470" s="191">
        <v>584.46600000000001</v>
      </c>
      <c r="M470" s="182"/>
      <c r="N470" s="182"/>
      <c r="O470" s="182"/>
      <c r="P470" s="182"/>
    </row>
    <row r="471" spans="1:16" s="91" customFormat="1" ht="15.75" customHeight="1">
      <c r="A471" s="311">
        <v>45610</v>
      </c>
      <c r="B471" s="318" t="s">
        <v>17</v>
      </c>
      <c r="C471" s="268" t="s">
        <v>38</v>
      </c>
      <c r="D471" s="215" t="s">
        <v>6</v>
      </c>
      <c r="E471" s="371">
        <v>2500</v>
      </c>
      <c r="F471" s="239">
        <f t="shared" si="7"/>
        <v>4.277408779980358</v>
      </c>
      <c r="G471" s="94" t="s">
        <v>477</v>
      </c>
      <c r="H471" s="189"/>
      <c r="I471" s="44" t="s">
        <v>55</v>
      </c>
      <c r="J471" s="225" t="s">
        <v>21</v>
      </c>
      <c r="K471" s="227" t="s">
        <v>103</v>
      </c>
      <c r="L471" s="191">
        <v>584.46600000000001</v>
      </c>
      <c r="M471" s="182"/>
      <c r="N471" s="182"/>
      <c r="O471" s="182"/>
      <c r="P471" s="182"/>
    </row>
    <row r="472" spans="1:16" s="91" customFormat="1" ht="15.75" customHeight="1">
      <c r="A472" s="311">
        <v>45610</v>
      </c>
      <c r="B472" s="318" t="s">
        <v>17</v>
      </c>
      <c r="C472" s="268" t="s">
        <v>38</v>
      </c>
      <c r="D472" s="215" t="s">
        <v>6</v>
      </c>
      <c r="E472" s="371">
        <v>2500</v>
      </c>
      <c r="F472" s="239">
        <f t="shared" si="7"/>
        <v>4.277408779980358</v>
      </c>
      <c r="G472" s="94" t="s">
        <v>478</v>
      </c>
      <c r="H472" s="189"/>
      <c r="I472" s="36" t="s">
        <v>211</v>
      </c>
      <c r="J472" s="225" t="s">
        <v>21</v>
      </c>
      <c r="K472" s="227" t="s">
        <v>103</v>
      </c>
      <c r="L472" s="191">
        <v>584.46600000000001</v>
      </c>
      <c r="M472" s="182"/>
      <c r="N472" s="182"/>
      <c r="O472" s="182"/>
      <c r="P472" s="182"/>
    </row>
    <row r="473" spans="1:16" s="91" customFormat="1" ht="15.75" customHeight="1">
      <c r="A473" s="311">
        <v>45610</v>
      </c>
      <c r="B473" s="318" t="s">
        <v>17</v>
      </c>
      <c r="C473" s="268" t="s">
        <v>38</v>
      </c>
      <c r="D473" s="215" t="s">
        <v>5</v>
      </c>
      <c r="E473" s="371">
        <v>2500</v>
      </c>
      <c r="F473" s="239">
        <f t="shared" si="7"/>
        <v>4.277408779980358</v>
      </c>
      <c r="G473" s="94" t="s">
        <v>479</v>
      </c>
      <c r="H473" s="189"/>
      <c r="I473" s="44" t="s">
        <v>93</v>
      </c>
      <c r="J473" s="225" t="s">
        <v>21</v>
      </c>
      <c r="K473" s="227" t="s">
        <v>103</v>
      </c>
      <c r="L473" s="191">
        <v>584.46600000000001</v>
      </c>
      <c r="M473" s="182"/>
      <c r="N473" s="182"/>
      <c r="O473" s="182"/>
      <c r="P473" s="182"/>
    </row>
    <row r="474" spans="1:16" s="91" customFormat="1" ht="15.75" customHeight="1">
      <c r="A474" s="311">
        <v>45610</v>
      </c>
      <c r="B474" s="318" t="s">
        <v>17</v>
      </c>
      <c r="C474" s="268" t="s">
        <v>38</v>
      </c>
      <c r="D474" s="215" t="s">
        <v>5</v>
      </c>
      <c r="E474" s="371">
        <v>2500</v>
      </c>
      <c r="F474" s="239">
        <f t="shared" si="7"/>
        <v>4.277408779980358</v>
      </c>
      <c r="G474" s="94" t="s">
        <v>480</v>
      </c>
      <c r="H474" s="189"/>
      <c r="I474" s="44" t="s">
        <v>220</v>
      </c>
      <c r="J474" s="225" t="s">
        <v>21</v>
      </c>
      <c r="K474" s="227" t="s">
        <v>103</v>
      </c>
      <c r="L474" s="191">
        <v>584.46600000000001</v>
      </c>
      <c r="M474" s="182"/>
      <c r="N474" s="182"/>
      <c r="O474" s="182"/>
      <c r="P474" s="182"/>
    </row>
    <row r="475" spans="1:16" s="91" customFormat="1" ht="15.75" customHeight="1">
      <c r="A475" s="311">
        <v>45610</v>
      </c>
      <c r="B475" s="318" t="s">
        <v>17</v>
      </c>
      <c r="C475" s="268" t="s">
        <v>38</v>
      </c>
      <c r="D475" s="215" t="s">
        <v>5</v>
      </c>
      <c r="E475" s="371">
        <v>2500</v>
      </c>
      <c r="F475" s="239">
        <f t="shared" si="7"/>
        <v>4.277408779980358</v>
      </c>
      <c r="G475" s="94" t="s">
        <v>481</v>
      </c>
      <c r="H475" s="241"/>
      <c r="I475" s="44" t="s">
        <v>238</v>
      </c>
      <c r="J475" s="225" t="s">
        <v>21</v>
      </c>
      <c r="K475" s="227" t="s">
        <v>103</v>
      </c>
      <c r="L475" s="191">
        <v>584.46600000000001</v>
      </c>
      <c r="M475" s="182"/>
      <c r="N475" s="182"/>
      <c r="O475" s="182"/>
      <c r="P475" s="182"/>
    </row>
    <row r="476" spans="1:16" s="91" customFormat="1" ht="15.75" customHeight="1">
      <c r="A476" s="311">
        <v>45610</v>
      </c>
      <c r="B476" s="318" t="s">
        <v>17</v>
      </c>
      <c r="C476" s="268" t="s">
        <v>38</v>
      </c>
      <c r="D476" s="215" t="s">
        <v>9</v>
      </c>
      <c r="E476" s="371">
        <v>2500</v>
      </c>
      <c r="F476" s="239">
        <f t="shared" si="7"/>
        <v>4.277408779980358</v>
      </c>
      <c r="G476" s="94" t="s">
        <v>482</v>
      </c>
      <c r="H476" s="189"/>
      <c r="I476" s="44" t="s">
        <v>209</v>
      </c>
      <c r="J476" s="225" t="s">
        <v>21</v>
      </c>
      <c r="K476" s="227" t="s">
        <v>103</v>
      </c>
      <c r="L476" s="191">
        <v>584.46600000000001</v>
      </c>
      <c r="M476" s="182"/>
      <c r="N476" s="182"/>
      <c r="O476" s="182"/>
      <c r="P476" s="182"/>
    </row>
    <row r="477" spans="1:16" s="91" customFormat="1" ht="15.75" customHeight="1">
      <c r="A477" s="311">
        <v>45610</v>
      </c>
      <c r="B477" s="318" t="s">
        <v>17</v>
      </c>
      <c r="C477" s="268" t="s">
        <v>38</v>
      </c>
      <c r="D477" s="215" t="s">
        <v>9</v>
      </c>
      <c r="E477" s="371">
        <v>2500</v>
      </c>
      <c r="F477" s="239">
        <f t="shared" si="7"/>
        <v>4.277408779980358</v>
      </c>
      <c r="G477" s="94" t="s">
        <v>483</v>
      </c>
      <c r="H477" s="189"/>
      <c r="I477" s="44" t="s">
        <v>14</v>
      </c>
      <c r="J477" s="225" t="s">
        <v>21</v>
      </c>
      <c r="K477" s="227" t="s">
        <v>103</v>
      </c>
      <c r="L477" s="191">
        <v>584.46600000000001</v>
      </c>
      <c r="M477" s="182"/>
      <c r="N477" s="182"/>
      <c r="O477" s="182"/>
      <c r="P477" s="182"/>
    </row>
    <row r="478" spans="1:16" s="91" customFormat="1" ht="15.75" customHeight="1">
      <c r="A478" s="311">
        <v>45610</v>
      </c>
      <c r="B478" s="319" t="s">
        <v>44</v>
      </c>
      <c r="C478" s="268" t="s">
        <v>54</v>
      </c>
      <c r="D478" s="203" t="s">
        <v>8</v>
      </c>
      <c r="E478" s="371">
        <v>2700</v>
      </c>
      <c r="F478" s="239">
        <f t="shared" si="7"/>
        <v>4.619601482378787</v>
      </c>
      <c r="G478" s="94" t="s">
        <v>219</v>
      </c>
      <c r="H478" s="357"/>
      <c r="I478" s="88" t="s">
        <v>16</v>
      </c>
      <c r="J478" s="225" t="s">
        <v>21</v>
      </c>
      <c r="K478" s="227" t="s">
        <v>103</v>
      </c>
      <c r="L478" s="191">
        <v>584.46600000000001</v>
      </c>
      <c r="M478" s="182"/>
      <c r="N478" s="182"/>
      <c r="O478" s="182"/>
      <c r="P478" s="182"/>
    </row>
    <row r="479" spans="1:16" s="91" customFormat="1" ht="15.75" customHeight="1">
      <c r="A479" s="311">
        <v>45610</v>
      </c>
      <c r="B479" s="321" t="s">
        <v>44</v>
      </c>
      <c r="C479" s="268" t="s">
        <v>54</v>
      </c>
      <c r="D479" s="203" t="s">
        <v>8</v>
      </c>
      <c r="E479" s="371">
        <v>2700</v>
      </c>
      <c r="F479" s="239">
        <f t="shared" si="7"/>
        <v>4.619601482378787</v>
      </c>
      <c r="G479" s="94" t="s">
        <v>219</v>
      </c>
      <c r="H479" s="357"/>
      <c r="I479" s="88" t="s">
        <v>16</v>
      </c>
      <c r="J479" s="225" t="s">
        <v>21</v>
      </c>
      <c r="K479" s="227" t="s">
        <v>103</v>
      </c>
      <c r="L479" s="191">
        <v>584.46600000000001</v>
      </c>
      <c r="M479" s="182"/>
      <c r="N479" s="182"/>
      <c r="O479" s="182"/>
      <c r="P479" s="182"/>
    </row>
    <row r="480" spans="1:16" s="91" customFormat="1" ht="15.75" customHeight="1">
      <c r="A480" s="312">
        <v>45610</v>
      </c>
      <c r="B480" s="324" t="s">
        <v>44</v>
      </c>
      <c r="C480" s="268" t="s">
        <v>54</v>
      </c>
      <c r="D480" s="204" t="s">
        <v>8</v>
      </c>
      <c r="E480" s="371">
        <v>1900</v>
      </c>
      <c r="F480" s="239">
        <f t="shared" si="7"/>
        <v>3.2508306727850722</v>
      </c>
      <c r="G480" s="255" t="s">
        <v>240</v>
      </c>
      <c r="H480" s="197"/>
      <c r="I480" s="199" t="s">
        <v>15</v>
      </c>
      <c r="J480" s="225" t="s">
        <v>21</v>
      </c>
      <c r="K480" s="227" t="s">
        <v>103</v>
      </c>
      <c r="L480" s="191">
        <v>584.46600000000001</v>
      </c>
      <c r="M480" s="182"/>
      <c r="N480" s="182"/>
      <c r="O480" s="182"/>
      <c r="P480" s="182"/>
    </row>
    <row r="481" spans="1:16" s="91" customFormat="1" ht="15.75" customHeight="1">
      <c r="A481" s="187">
        <v>45610</v>
      </c>
      <c r="B481" s="322" t="s">
        <v>44</v>
      </c>
      <c r="C481" s="268" t="s">
        <v>54</v>
      </c>
      <c r="D481" s="192" t="s">
        <v>111</v>
      </c>
      <c r="E481" s="371">
        <v>3000</v>
      </c>
      <c r="F481" s="239">
        <f t="shared" si="7"/>
        <v>5.1328905359764301</v>
      </c>
      <c r="G481" s="298" t="s">
        <v>59</v>
      </c>
      <c r="H481" s="357"/>
      <c r="I481" s="36" t="s">
        <v>69</v>
      </c>
      <c r="J481" s="225" t="s">
        <v>21</v>
      </c>
      <c r="K481" s="227" t="s">
        <v>103</v>
      </c>
      <c r="L481" s="191">
        <v>584.46600000000001</v>
      </c>
    </row>
    <row r="482" spans="1:16" s="91" customFormat="1" ht="15.75" customHeight="1">
      <c r="A482" s="187">
        <v>45610</v>
      </c>
      <c r="B482" s="320" t="s">
        <v>45</v>
      </c>
      <c r="C482" s="268" t="s">
        <v>67</v>
      </c>
      <c r="D482" s="192" t="s">
        <v>111</v>
      </c>
      <c r="E482" s="371">
        <v>3000</v>
      </c>
      <c r="F482" s="239">
        <f t="shared" si="7"/>
        <v>5.1328905359764301</v>
      </c>
      <c r="G482" s="228" t="s">
        <v>59</v>
      </c>
      <c r="H482" s="357"/>
      <c r="I482" s="36" t="s">
        <v>69</v>
      </c>
      <c r="J482" s="225" t="s">
        <v>21</v>
      </c>
      <c r="K482" s="227" t="s">
        <v>103</v>
      </c>
      <c r="L482" s="191">
        <v>584.46600000000001</v>
      </c>
    </row>
    <row r="483" spans="1:16" s="91" customFormat="1" ht="15.75" customHeight="1">
      <c r="A483" s="311">
        <v>45610</v>
      </c>
      <c r="B483" s="319" t="s">
        <v>44</v>
      </c>
      <c r="C483" s="268" t="s">
        <v>54</v>
      </c>
      <c r="D483" s="203" t="s">
        <v>6</v>
      </c>
      <c r="E483" s="371">
        <v>1800</v>
      </c>
      <c r="F483" s="239">
        <f t="shared" si="7"/>
        <v>3.0797343215858577</v>
      </c>
      <c r="G483" s="207" t="s">
        <v>112</v>
      </c>
      <c r="H483" s="357"/>
      <c r="I483" s="208" t="s">
        <v>11</v>
      </c>
      <c r="J483" s="225" t="s">
        <v>21</v>
      </c>
      <c r="K483" s="227" t="s">
        <v>103</v>
      </c>
      <c r="L483" s="191">
        <v>584.46600000000001</v>
      </c>
      <c r="M483" s="182"/>
      <c r="N483" s="182"/>
      <c r="O483" s="182"/>
      <c r="P483" s="182"/>
    </row>
    <row r="484" spans="1:16" s="91" customFormat="1" ht="15.75" customHeight="1">
      <c r="A484" s="311">
        <v>45610</v>
      </c>
      <c r="B484" s="319" t="s">
        <v>44</v>
      </c>
      <c r="C484" s="268" t="s">
        <v>54</v>
      </c>
      <c r="D484" s="203" t="s">
        <v>9</v>
      </c>
      <c r="E484" s="371">
        <v>3800</v>
      </c>
      <c r="F484" s="239">
        <f t="shared" si="7"/>
        <v>6.5016613455701444</v>
      </c>
      <c r="G484" s="94" t="s">
        <v>56</v>
      </c>
      <c r="H484" s="175"/>
      <c r="I484" s="44" t="s">
        <v>14</v>
      </c>
      <c r="J484" s="225" t="s">
        <v>21</v>
      </c>
      <c r="K484" s="227" t="s">
        <v>103</v>
      </c>
      <c r="L484" s="191">
        <v>584.46600000000001</v>
      </c>
      <c r="M484" s="182"/>
      <c r="N484" s="182"/>
      <c r="O484" s="182"/>
      <c r="P484" s="182"/>
    </row>
    <row r="485" spans="1:16" s="91" customFormat="1" ht="15.75" customHeight="1">
      <c r="A485" s="311">
        <v>45610</v>
      </c>
      <c r="B485" s="209" t="s">
        <v>44</v>
      </c>
      <c r="C485" s="268" t="s">
        <v>54</v>
      </c>
      <c r="D485" s="280" t="s">
        <v>9</v>
      </c>
      <c r="E485" s="371">
        <v>2000</v>
      </c>
      <c r="F485" s="239">
        <f t="shared" si="7"/>
        <v>3.4219270239842863</v>
      </c>
      <c r="G485" s="82" t="s">
        <v>229</v>
      </c>
      <c r="H485" s="241"/>
      <c r="I485" s="36" t="s">
        <v>225</v>
      </c>
      <c r="J485" s="225" t="s">
        <v>21</v>
      </c>
      <c r="K485" s="227" t="s">
        <v>103</v>
      </c>
      <c r="L485" s="191">
        <v>584.46600000000001</v>
      </c>
      <c r="M485" s="182"/>
      <c r="N485" s="182"/>
      <c r="O485" s="182"/>
      <c r="P485" s="182"/>
    </row>
    <row r="486" spans="1:16" s="91" customFormat="1" ht="15.75" customHeight="1">
      <c r="A486" s="311">
        <v>45610</v>
      </c>
      <c r="B486" s="319" t="s">
        <v>44</v>
      </c>
      <c r="C486" s="268" t="s">
        <v>54</v>
      </c>
      <c r="D486" s="203" t="s">
        <v>6</v>
      </c>
      <c r="E486" s="371">
        <v>2000</v>
      </c>
      <c r="F486" s="239">
        <f t="shared" si="7"/>
        <v>3.4219270239842863</v>
      </c>
      <c r="G486" s="207" t="s">
        <v>84</v>
      </c>
      <c r="H486" s="189"/>
      <c r="I486" s="208" t="s">
        <v>55</v>
      </c>
      <c r="J486" s="225" t="s">
        <v>21</v>
      </c>
      <c r="K486" s="227" t="s">
        <v>103</v>
      </c>
      <c r="L486" s="191">
        <v>584.46600000000001</v>
      </c>
      <c r="M486" s="182"/>
      <c r="N486" s="182"/>
      <c r="O486" s="182"/>
      <c r="P486" s="182"/>
    </row>
    <row r="487" spans="1:16" s="91" customFormat="1" ht="15.75" customHeight="1">
      <c r="A487" s="311">
        <v>45610</v>
      </c>
      <c r="B487" s="319" t="s">
        <v>44</v>
      </c>
      <c r="C487" s="268" t="s">
        <v>54</v>
      </c>
      <c r="D487" s="192" t="s">
        <v>111</v>
      </c>
      <c r="E487" s="371">
        <v>3100</v>
      </c>
      <c r="F487" s="239">
        <f t="shared" si="7"/>
        <v>5.3039868871756441</v>
      </c>
      <c r="G487" s="207" t="s">
        <v>57</v>
      </c>
      <c r="H487" s="189"/>
      <c r="I487" s="176" t="s">
        <v>43</v>
      </c>
      <c r="J487" s="225" t="s">
        <v>21</v>
      </c>
      <c r="K487" s="227" t="s">
        <v>103</v>
      </c>
      <c r="L487" s="191">
        <v>584.46600000000001</v>
      </c>
    </row>
    <row r="488" spans="1:16" s="91" customFormat="1" ht="15.75" customHeight="1">
      <c r="A488" s="311">
        <v>45610</v>
      </c>
      <c r="B488" s="319" t="s">
        <v>44</v>
      </c>
      <c r="C488" s="268" t="s">
        <v>54</v>
      </c>
      <c r="D488" s="203" t="s">
        <v>5</v>
      </c>
      <c r="E488" s="371">
        <v>3900</v>
      </c>
      <c r="F488" s="239">
        <f t="shared" si="7"/>
        <v>6.6727576967693585</v>
      </c>
      <c r="G488" s="207" t="s">
        <v>58</v>
      </c>
      <c r="H488" s="241"/>
      <c r="I488" s="34" t="s">
        <v>24</v>
      </c>
      <c r="J488" s="225" t="s">
        <v>21</v>
      </c>
      <c r="K488" s="227" t="s">
        <v>103</v>
      </c>
      <c r="L488" s="191">
        <v>584.46600000000001</v>
      </c>
      <c r="M488" s="182"/>
      <c r="N488" s="182"/>
      <c r="O488" s="182"/>
      <c r="P488" s="182"/>
    </row>
    <row r="489" spans="1:16" s="91" customFormat="1" ht="15.75" customHeight="1">
      <c r="A489" s="311">
        <v>45610</v>
      </c>
      <c r="B489" s="319" t="s">
        <v>44</v>
      </c>
      <c r="C489" s="268" t="s">
        <v>54</v>
      </c>
      <c r="D489" s="203" t="s">
        <v>5</v>
      </c>
      <c r="E489" s="371">
        <v>2000</v>
      </c>
      <c r="F489" s="239">
        <f t="shared" si="7"/>
        <v>3.4219270239842863</v>
      </c>
      <c r="G489" s="207" t="s">
        <v>691</v>
      </c>
      <c r="H489" s="271">
        <v>7</v>
      </c>
      <c r="I489" s="36" t="s">
        <v>93</v>
      </c>
      <c r="J489" s="225" t="s">
        <v>21</v>
      </c>
      <c r="K489" s="227" t="s">
        <v>103</v>
      </c>
      <c r="L489" s="191">
        <v>584.46600000000001</v>
      </c>
      <c r="M489" s="182"/>
      <c r="N489" s="182"/>
      <c r="O489" s="182"/>
      <c r="P489" s="182"/>
    </row>
    <row r="490" spans="1:16" s="91" customFormat="1" ht="15.75" customHeight="1">
      <c r="A490" s="311">
        <v>45610</v>
      </c>
      <c r="B490" s="319" t="s">
        <v>45</v>
      </c>
      <c r="C490" s="268" t="s">
        <v>67</v>
      </c>
      <c r="D490" s="203" t="s">
        <v>5</v>
      </c>
      <c r="E490" s="371">
        <v>5000</v>
      </c>
      <c r="F490" s="239">
        <f t="shared" si="7"/>
        <v>8.5548175599607159</v>
      </c>
      <c r="G490" s="207" t="s">
        <v>691</v>
      </c>
      <c r="H490" s="271">
        <v>7</v>
      </c>
      <c r="I490" s="36" t="s">
        <v>93</v>
      </c>
      <c r="J490" s="225" t="s">
        <v>21</v>
      </c>
      <c r="K490" s="227" t="s">
        <v>103</v>
      </c>
      <c r="L490" s="191">
        <v>584.46600000000001</v>
      </c>
      <c r="M490" s="182"/>
      <c r="N490" s="182"/>
      <c r="O490" s="182"/>
      <c r="P490" s="182"/>
    </row>
    <row r="491" spans="1:16" s="91" customFormat="1" ht="15.75" customHeight="1">
      <c r="A491" s="311">
        <v>45610</v>
      </c>
      <c r="B491" s="319" t="s">
        <v>46</v>
      </c>
      <c r="C491" s="268" t="s">
        <v>67</v>
      </c>
      <c r="D491" s="203" t="s">
        <v>5</v>
      </c>
      <c r="E491" s="371">
        <v>10000</v>
      </c>
      <c r="F491" s="239">
        <f t="shared" si="7"/>
        <v>17.109635119921432</v>
      </c>
      <c r="G491" s="207" t="s">
        <v>692</v>
      </c>
      <c r="H491" s="271">
        <v>7</v>
      </c>
      <c r="I491" s="36" t="s">
        <v>93</v>
      </c>
      <c r="J491" s="225" t="s">
        <v>21</v>
      </c>
      <c r="K491" s="227" t="s">
        <v>103</v>
      </c>
      <c r="L491" s="191">
        <v>584.46600000000001</v>
      </c>
      <c r="M491" s="182"/>
      <c r="N491" s="182"/>
      <c r="O491" s="182"/>
      <c r="P491" s="182"/>
    </row>
    <row r="492" spans="1:16" s="91" customFormat="1" ht="15.75" customHeight="1">
      <c r="A492" s="311">
        <v>45610</v>
      </c>
      <c r="B492" s="319" t="s">
        <v>44</v>
      </c>
      <c r="C492" s="268" t="s">
        <v>54</v>
      </c>
      <c r="D492" s="273" t="s">
        <v>6</v>
      </c>
      <c r="E492" s="371">
        <v>4100</v>
      </c>
      <c r="F492" s="239">
        <f t="shared" si="7"/>
        <v>7.0149503991677875</v>
      </c>
      <c r="G492" s="272" t="s">
        <v>231</v>
      </c>
      <c r="H492" s="189"/>
      <c r="I492" s="305" t="s">
        <v>211</v>
      </c>
      <c r="J492" s="225" t="s">
        <v>21</v>
      </c>
      <c r="K492" s="227" t="s">
        <v>103</v>
      </c>
      <c r="L492" s="191">
        <v>584.46600000000001</v>
      </c>
      <c r="M492" s="182"/>
      <c r="N492" s="182"/>
      <c r="O492" s="182"/>
      <c r="P492" s="182"/>
    </row>
    <row r="493" spans="1:16" s="91" customFormat="1" ht="15.75" customHeight="1">
      <c r="A493" s="311">
        <v>45610</v>
      </c>
      <c r="B493" s="319" t="s">
        <v>68</v>
      </c>
      <c r="C493" s="268" t="s">
        <v>711</v>
      </c>
      <c r="D493" s="203" t="s">
        <v>5</v>
      </c>
      <c r="E493" s="371">
        <v>1500</v>
      </c>
      <c r="F493" s="239">
        <f t="shared" si="7"/>
        <v>2.566445267988215</v>
      </c>
      <c r="G493" s="202" t="s">
        <v>719</v>
      </c>
      <c r="H493" s="271">
        <v>7</v>
      </c>
      <c r="I493" s="305" t="s">
        <v>220</v>
      </c>
      <c r="J493" s="225" t="s">
        <v>21</v>
      </c>
      <c r="K493" s="227" t="s">
        <v>103</v>
      </c>
      <c r="L493" s="191">
        <v>584.46600000000001</v>
      </c>
      <c r="M493" s="182"/>
      <c r="N493" s="182"/>
      <c r="O493" s="182"/>
      <c r="P493" s="182"/>
    </row>
    <row r="494" spans="1:16" s="91" customFormat="1" ht="15.75" customHeight="1">
      <c r="A494" s="311">
        <v>45610</v>
      </c>
      <c r="B494" s="319" t="s">
        <v>45</v>
      </c>
      <c r="C494" s="268" t="s">
        <v>67</v>
      </c>
      <c r="D494" s="203" t="s">
        <v>5</v>
      </c>
      <c r="E494" s="371">
        <v>3000</v>
      </c>
      <c r="F494" s="239">
        <f t="shared" si="7"/>
        <v>5.1328905359764301</v>
      </c>
      <c r="G494" s="202" t="s">
        <v>719</v>
      </c>
      <c r="H494" s="271">
        <v>7</v>
      </c>
      <c r="I494" s="305" t="s">
        <v>220</v>
      </c>
      <c r="J494" s="225" t="s">
        <v>21</v>
      </c>
      <c r="K494" s="227" t="s">
        <v>103</v>
      </c>
      <c r="L494" s="191">
        <v>584.46600000000001</v>
      </c>
      <c r="M494" s="182"/>
      <c r="N494" s="182"/>
      <c r="O494" s="182"/>
      <c r="P494" s="182"/>
    </row>
    <row r="495" spans="1:16" s="91" customFormat="1" ht="15.75" customHeight="1">
      <c r="A495" s="311">
        <v>45610</v>
      </c>
      <c r="B495" s="319" t="s">
        <v>46</v>
      </c>
      <c r="C495" s="268" t="s">
        <v>67</v>
      </c>
      <c r="D495" s="203" t="s">
        <v>5</v>
      </c>
      <c r="E495" s="371">
        <v>10000</v>
      </c>
      <c r="F495" s="239">
        <f t="shared" si="7"/>
        <v>17.109635119921432</v>
      </c>
      <c r="G495" s="202" t="s">
        <v>722</v>
      </c>
      <c r="H495" s="271"/>
      <c r="I495" s="305" t="s">
        <v>220</v>
      </c>
      <c r="J495" s="225" t="s">
        <v>21</v>
      </c>
      <c r="K495" s="227" t="s">
        <v>103</v>
      </c>
      <c r="L495" s="191">
        <v>584.46600000000001</v>
      </c>
      <c r="M495" s="182"/>
      <c r="N495" s="182"/>
      <c r="O495" s="182"/>
      <c r="P495" s="182"/>
    </row>
    <row r="496" spans="1:16" s="91" customFormat="1" ht="15.75" customHeight="1">
      <c r="A496" s="311">
        <v>45610</v>
      </c>
      <c r="B496" s="319" t="s">
        <v>44</v>
      </c>
      <c r="C496" s="268" t="s">
        <v>54</v>
      </c>
      <c r="D496" s="203" t="s">
        <v>5</v>
      </c>
      <c r="E496" s="371">
        <v>2000</v>
      </c>
      <c r="F496" s="239">
        <f t="shared" si="7"/>
        <v>3.4219270239842863</v>
      </c>
      <c r="G496" s="202" t="s">
        <v>248</v>
      </c>
      <c r="H496" s="270"/>
      <c r="I496" s="305" t="s">
        <v>238</v>
      </c>
      <c r="J496" s="225" t="s">
        <v>21</v>
      </c>
      <c r="K496" s="227" t="s">
        <v>103</v>
      </c>
      <c r="L496" s="191">
        <v>584.46600000000001</v>
      </c>
      <c r="M496" s="182"/>
      <c r="N496" s="182"/>
      <c r="O496" s="182"/>
      <c r="P496" s="182"/>
    </row>
    <row r="497" spans="1:16" s="91" customFormat="1" ht="15.75" customHeight="1">
      <c r="A497" s="311">
        <v>45610</v>
      </c>
      <c r="B497" s="319" t="s">
        <v>44</v>
      </c>
      <c r="C497" s="268" t="s">
        <v>54</v>
      </c>
      <c r="D497" s="42" t="s">
        <v>7</v>
      </c>
      <c r="E497" s="371">
        <v>3000</v>
      </c>
      <c r="F497" s="239">
        <f t="shared" si="7"/>
        <v>5.1328905359764301</v>
      </c>
      <c r="G497" s="51" t="s">
        <v>249</v>
      </c>
      <c r="H497" s="87"/>
      <c r="I497" s="41" t="s">
        <v>13</v>
      </c>
      <c r="J497" s="225" t="s">
        <v>21</v>
      </c>
      <c r="K497" s="227" t="s">
        <v>103</v>
      </c>
      <c r="L497" s="191">
        <v>584.46600000000001</v>
      </c>
      <c r="M497" s="182"/>
      <c r="N497" s="182"/>
      <c r="O497" s="182"/>
      <c r="P497" s="182"/>
    </row>
    <row r="498" spans="1:16" s="91" customFormat="1" ht="15.75" customHeight="1">
      <c r="A498" s="311">
        <v>45611</v>
      </c>
      <c r="B498" s="318" t="s">
        <v>17</v>
      </c>
      <c r="C498" s="268" t="s">
        <v>38</v>
      </c>
      <c r="D498" s="215" t="s">
        <v>8</v>
      </c>
      <c r="E498" s="371">
        <v>5000</v>
      </c>
      <c r="F498" s="239">
        <f t="shared" si="7"/>
        <v>8.5548175599607159</v>
      </c>
      <c r="G498" s="51" t="s">
        <v>484</v>
      </c>
      <c r="H498" s="189"/>
      <c r="I498" s="51" t="s">
        <v>16</v>
      </c>
      <c r="J498" s="225" t="s">
        <v>21</v>
      </c>
      <c r="K498" s="227" t="s">
        <v>103</v>
      </c>
      <c r="L498" s="191">
        <v>584.46600000000001</v>
      </c>
      <c r="M498" s="182"/>
      <c r="N498" s="182"/>
      <c r="O498" s="182"/>
      <c r="P498" s="182"/>
    </row>
    <row r="499" spans="1:16" s="91" customFormat="1" ht="15.75" customHeight="1">
      <c r="A499" s="311">
        <v>45611</v>
      </c>
      <c r="B499" s="318" t="s">
        <v>17</v>
      </c>
      <c r="C499" s="268" t="s">
        <v>38</v>
      </c>
      <c r="D499" s="215" t="s">
        <v>8</v>
      </c>
      <c r="E499" s="371">
        <v>5000</v>
      </c>
      <c r="F499" s="239">
        <f t="shared" si="7"/>
        <v>8.5548175599607159</v>
      </c>
      <c r="G499" s="51" t="s">
        <v>485</v>
      </c>
      <c r="H499" s="189"/>
      <c r="I499" s="51" t="s">
        <v>15</v>
      </c>
      <c r="J499" s="225" t="s">
        <v>21</v>
      </c>
      <c r="K499" s="227" t="s">
        <v>103</v>
      </c>
      <c r="L499" s="191">
        <v>584.46600000000001</v>
      </c>
      <c r="M499" s="182"/>
      <c r="N499" s="182"/>
      <c r="O499" s="182"/>
      <c r="P499" s="182"/>
    </row>
    <row r="500" spans="1:16" s="91" customFormat="1" ht="15.75" customHeight="1">
      <c r="A500" s="311">
        <v>45611</v>
      </c>
      <c r="B500" s="318" t="s">
        <v>17</v>
      </c>
      <c r="C500" s="268" t="s">
        <v>38</v>
      </c>
      <c r="D500" s="215" t="s">
        <v>6</v>
      </c>
      <c r="E500" s="371">
        <v>5000</v>
      </c>
      <c r="F500" s="239">
        <f t="shared" si="7"/>
        <v>8.5548175599607159</v>
      </c>
      <c r="G500" s="51" t="s">
        <v>486</v>
      </c>
      <c r="H500" s="189"/>
      <c r="I500" s="305" t="s">
        <v>69</v>
      </c>
      <c r="J500" s="225" t="s">
        <v>21</v>
      </c>
      <c r="K500" s="227" t="s">
        <v>103</v>
      </c>
      <c r="L500" s="191">
        <v>584.46600000000001</v>
      </c>
      <c r="M500" s="182"/>
      <c r="N500" s="182"/>
      <c r="O500" s="182"/>
      <c r="P500" s="182"/>
    </row>
    <row r="501" spans="1:16" s="91" customFormat="1" ht="15.75" customHeight="1">
      <c r="A501" s="311">
        <v>45611</v>
      </c>
      <c r="B501" s="318" t="s">
        <v>17</v>
      </c>
      <c r="C501" s="268" t="s">
        <v>38</v>
      </c>
      <c r="D501" s="215" t="s">
        <v>5</v>
      </c>
      <c r="E501" s="371">
        <v>5000</v>
      </c>
      <c r="F501" s="239">
        <f t="shared" si="7"/>
        <v>8.5548175599607159</v>
      </c>
      <c r="G501" s="51" t="s">
        <v>487</v>
      </c>
      <c r="H501" s="359"/>
      <c r="I501" s="200" t="s">
        <v>43</v>
      </c>
      <c r="J501" s="225" t="s">
        <v>21</v>
      </c>
      <c r="K501" s="227" t="s">
        <v>103</v>
      </c>
      <c r="L501" s="191">
        <v>584.46600000000001</v>
      </c>
      <c r="M501" s="182"/>
      <c r="N501" s="182"/>
      <c r="O501" s="182"/>
      <c r="P501" s="182"/>
    </row>
    <row r="502" spans="1:16" s="91" customFormat="1" ht="15.75" customHeight="1">
      <c r="A502" s="311">
        <v>45611</v>
      </c>
      <c r="B502" s="318" t="s">
        <v>17</v>
      </c>
      <c r="C502" s="268" t="s">
        <v>38</v>
      </c>
      <c r="D502" s="215" t="s">
        <v>5</v>
      </c>
      <c r="E502" s="371">
        <v>5000</v>
      </c>
      <c r="F502" s="239">
        <f t="shared" si="7"/>
        <v>8.5548175599607159</v>
      </c>
      <c r="G502" s="51" t="s">
        <v>488</v>
      </c>
      <c r="H502" s="189"/>
      <c r="I502" s="51" t="s">
        <v>24</v>
      </c>
      <c r="J502" s="225" t="s">
        <v>21</v>
      </c>
      <c r="K502" s="227" t="s">
        <v>103</v>
      </c>
      <c r="L502" s="191">
        <v>584.46600000000001</v>
      </c>
      <c r="M502" s="182"/>
      <c r="N502" s="182"/>
      <c r="O502" s="182"/>
      <c r="P502" s="182"/>
    </row>
    <row r="503" spans="1:16" s="91" customFormat="1" ht="15.75" customHeight="1">
      <c r="A503" s="311">
        <v>45611</v>
      </c>
      <c r="B503" s="318" t="s">
        <v>17</v>
      </c>
      <c r="C503" s="268" t="s">
        <v>38</v>
      </c>
      <c r="D503" s="215" t="s">
        <v>7</v>
      </c>
      <c r="E503" s="371">
        <v>2500</v>
      </c>
      <c r="F503" s="239">
        <f t="shared" si="7"/>
        <v>4.277408779980358</v>
      </c>
      <c r="G503" s="51" t="s">
        <v>489</v>
      </c>
      <c r="H503" s="189"/>
      <c r="I503" s="51" t="s">
        <v>13</v>
      </c>
      <c r="J503" s="225" t="s">
        <v>21</v>
      </c>
      <c r="K503" s="227" t="s">
        <v>103</v>
      </c>
      <c r="L503" s="191">
        <v>584.46600000000001</v>
      </c>
      <c r="M503" s="182"/>
      <c r="N503" s="182"/>
      <c r="O503" s="182"/>
      <c r="P503" s="182"/>
    </row>
    <row r="504" spans="1:16" s="91" customFormat="1" ht="15.75" customHeight="1">
      <c r="A504" s="311">
        <v>45611</v>
      </c>
      <c r="B504" s="318" t="s">
        <v>17</v>
      </c>
      <c r="C504" s="268" t="s">
        <v>38</v>
      </c>
      <c r="D504" s="215" t="s">
        <v>6</v>
      </c>
      <c r="E504" s="371">
        <v>2500</v>
      </c>
      <c r="F504" s="239">
        <f t="shared" si="7"/>
        <v>4.277408779980358</v>
      </c>
      <c r="G504" s="51" t="s">
        <v>490</v>
      </c>
      <c r="H504" s="189"/>
      <c r="I504" s="51" t="s">
        <v>11</v>
      </c>
      <c r="J504" s="225" t="s">
        <v>21</v>
      </c>
      <c r="K504" s="227" t="s">
        <v>103</v>
      </c>
      <c r="L504" s="191">
        <v>584.46600000000001</v>
      </c>
      <c r="M504" s="182"/>
      <c r="N504" s="182"/>
      <c r="O504" s="182"/>
      <c r="P504" s="182"/>
    </row>
    <row r="505" spans="1:16" s="91" customFormat="1" ht="15.75" customHeight="1">
      <c r="A505" s="311">
        <v>45611</v>
      </c>
      <c r="B505" s="318" t="s">
        <v>17</v>
      </c>
      <c r="C505" s="268" t="s">
        <v>38</v>
      </c>
      <c r="D505" s="215" t="s">
        <v>6</v>
      </c>
      <c r="E505" s="371">
        <v>2500</v>
      </c>
      <c r="F505" s="239">
        <f t="shared" si="7"/>
        <v>4.277408779980358</v>
      </c>
      <c r="G505" s="51" t="s">
        <v>491</v>
      </c>
      <c r="H505" s="189"/>
      <c r="I505" s="51" t="s">
        <v>55</v>
      </c>
      <c r="J505" s="225" t="s">
        <v>21</v>
      </c>
      <c r="K505" s="227" t="s">
        <v>103</v>
      </c>
      <c r="L505" s="191">
        <v>584.46600000000001</v>
      </c>
      <c r="M505" s="182"/>
      <c r="N505" s="182"/>
      <c r="O505" s="182"/>
      <c r="P505" s="182"/>
    </row>
    <row r="506" spans="1:16" s="91" customFormat="1" ht="15.75" customHeight="1">
      <c r="A506" s="311">
        <v>45611</v>
      </c>
      <c r="B506" s="318" t="s">
        <v>17</v>
      </c>
      <c r="C506" s="268" t="s">
        <v>38</v>
      </c>
      <c r="D506" s="215" t="s">
        <v>6</v>
      </c>
      <c r="E506" s="371">
        <v>2500</v>
      </c>
      <c r="F506" s="239">
        <f t="shared" si="7"/>
        <v>4.277408779980358</v>
      </c>
      <c r="G506" s="51" t="s">
        <v>492</v>
      </c>
      <c r="H506" s="189"/>
      <c r="I506" s="305" t="s">
        <v>211</v>
      </c>
      <c r="J506" s="225" t="s">
        <v>21</v>
      </c>
      <c r="K506" s="227" t="s">
        <v>103</v>
      </c>
      <c r="L506" s="191">
        <v>584.46600000000001</v>
      </c>
      <c r="M506" s="182"/>
      <c r="N506" s="182"/>
      <c r="O506" s="182"/>
      <c r="P506" s="182"/>
    </row>
    <row r="507" spans="1:16" s="91" customFormat="1" ht="15.75" customHeight="1">
      <c r="A507" s="311">
        <v>45611</v>
      </c>
      <c r="B507" s="318" t="s">
        <v>17</v>
      </c>
      <c r="C507" s="268" t="s">
        <v>38</v>
      </c>
      <c r="D507" s="215" t="s">
        <v>5</v>
      </c>
      <c r="E507" s="371">
        <v>2500</v>
      </c>
      <c r="F507" s="239">
        <f t="shared" si="7"/>
        <v>4.277408779980358</v>
      </c>
      <c r="G507" s="51" t="s">
        <v>493</v>
      </c>
      <c r="H507" s="189"/>
      <c r="I507" s="51" t="s">
        <v>93</v>
      </c>
      <c r="J507" s="225" t="s">
        <v>21</v>
      </c>
      <c r="K507" s="227" t="s">
        <v>103</v>
      </c>
      <c r="L507" s="191">
        <v>584.46600000000001</v>
      </c>
      <c r="M507" s="182"/>
      <c r="N507" s="182"/>
      <c r="O507" s="182"/>
      <c r="P507" s="182"/>
    </row>
    <row r="508" spans="1:16" s="91" customFormat="1" ht="15.75" customHeight="1">
      <c r="A508" s="311">
        <v>45611</v>
      </c>
      <c r="B508" s="318" t="s">
        <v>17</v>
      </c>
      <c r="C508" s="268" t="s">
        <v>38</v>
      </c>
      <c r="D508" s="215" t="s">
        <v>5</v>
      </c>
      <c r="E508" s="371">
        <v>2500</v>
      </c>
      <c r="F508" s="239">
        <f t="shared" si="7"/>
        <v>4.277408779980358</v>
      </c>
      <c r="G508" s="94" t="s">
        <v>494</v>
      </c>
      <c r="H508" s="189"/>
      <c r="I508" s="51" t="s">
        <v>220</v>
      </c>
      <c r="J508" s="225" t="s">
        <v>21</v>
      </c>
      <c r="K508" s="227" t="s">
        <v>103</v>
      </c>
      <c r="L508" s="191">
        <v>584.46600000000001</v>
      </c>
      <c r="M508" s="182"/>
      <c r="N508" s="182"/>
      <c r="O508" s="182"/>
      <c r="P508" s="182"/>
    </row>
    <row r="509" spans="1:16" s="91" customFormat="1" ht="15.75" customHeight="1">
      <c r="A509" s="311">
        <v>45611</v>
      </c>
      <c r="B509" s="318" t="s">
        <v>17</v>
      </c>
      <c r="C509" s="268" t="s">
        <v>38</v>
      </c>
      <c r="D509" s="215" t="s">
        <v>5</v>
      </c>
      <c r="E509" s="371">
        <v>2500</v>
      </c>
      <c r="F509" s="239">
        <f t="shared" si="7"/>
        <v>4.277408779980358</v>
      </c>
      <c r="G509" s="94" t="s">
        <v>495</v>
      </c>
      <c r="H509" s="189"/>
      <c r="I509" s="51" t="s">
        <v>238</v>
      </c>
      <c r="J509" s="225" t="s">
        <v>21</v>
      </c>
      <c r="K509" s="227" t="s">
        <v>103</v>
      </c>
      <c r="L509" s="191">
        <v>584.46600000000001</v>
      </c>
      <c r="M509" s="182"/>
      <c r="N509" s="182"/>
      <c r="O509" s="182"/>
      <c r="P509" s="182"/>
    </row>
    <row r="510" spans="1:16" s="91" customFormat="1" ht="15.75" customHeight="1">
      <c r="A510" s="311">
        <v>45611</v>
      </c>
      <c r="B510" s="318" t="s">
        <v>17</v>
      </c>
      <c r="C510" s="268" t="s">
        <v>38</v>
      </c>
      <c r="D510" s="215" t="s">
        <v>9</v>
      </c>
      <c r="E510" s="371">
        <v>2500</v>
      </c>
      <c r="F510" s="239">
        <f t="shared" si="7"/>
        <v>4.277408779980358</v>
      </c>
      <c r="G510" s="94" t="s">
        <v>496</v>
      </c>
      <c r="H510" s="189"/>
      <c r="I510" s="51" t="s">
        <v>209</v>
      </c>
      <c r="J510" s="225" t="s">
        <v>21</v>
      </c>
      <c r="K510" s="227" t="s">
        <v>103</v>
      </c>
      <c r="L510" s="191">
        <v>584.46600000000001</v>
      </c>
      <c r="M510" s="182"/>
      <c r="N510" s="182"/>
      <c r="O510" s="182"/>
      <c r="P510" s="182"/>
    </row>
    <row r="511" spans="1:16" s="91" customFormat="1" ht="15.75" customHeight="1">
      <c r="A511" s="311">
        <v>45611</v>
      </c>
      <c r="B511" s="318" t="s">
        <v>17</v>
      </c>
      <c r="C511" s="268" t="s">
        <v>38</v>
      </c>
      <c r="D511" s="215" t="s">
        <v>9</v>
      </c>
      <c r="E511" s="371">
        <v>2500</v>
      </c>
      <c r="F511" s="239">
        <f t="shared" si="7"/>
        <v>4.277408779980358</v>
      </c>
      <c r="G511" s="51" t="s">
        <v>497</v>
      </c>
      <c r="H511" s="189"/>
      <c r="I511" s="51" t="s">
        <v>14</v>
      </c>
      <c r="J511" s="225" t="s">
        <v>21</v>
      </c>
      <c r="K511" s="227" t="s">
        <v>103</v>
      </c>
      <c r="L511" s="191">
        <v>584.46600000000001</v>
      </c>
      <c r="M511" s="182"/>
      <c r="N511" s="182"/>
      <c r="O511" s="182"/>
      <c r="P511" s="182"/>
    </row>
    <row r="512" spans="1:16" s="91" customFormat="1" ht="15.75" customHeight="1">
      <c r="A512" s="311">
        <v>45611</v>
      </c>
      <c r="B512" s="321" t="s">
        <v>44</v>
      </c>
      <c r="C512" s="268" t="s">
        <v>54</v>
      </c>
      <c r="D512" s="203" t="s">
        <v>8</v>
      </c>
      <c r="E512" s="371">
        <v>2700</v>
      </c>
      <c r="F512" s="239">
        <f t="shared" si="7"/>
        <v>4.619601482378787</v>
      </c>
      <c r="G512" s="51" t="s">
        <v>219</v>
      </c>
      <c r="H512" s="357"/>
      <c r="I512" s="41" t="s">
        <v>16</v>
      </c>
      <c r="J512" s="225" t="s">
        <v>21</v>
      </c>
      <c r="K512" s="227" t="s">
        <v>103</v>
      </c>
      <c r="L512" s="191">
        <v>584.46600000000001</v>
      </c>
      <c r="M512" s="182"/>
      <c r="N512" s="182"/>
      <c r="O512" s="182"/>
      <c r="P512" s="182"/>
    </row>
    <row r="513" spans="1:16" s="91" customFormat="1" ht="15.75" customHeight="1">
      <c r="A513" s="312">
        <v>45611</v>
      </c>
      <c r="B513" s="324" t="s">
        <v>68</v>
      </c>
      <c r="C513" s="268" t="s">
        <v>54</v>
      </c>
      <c r="D513" s="204" t="s">
        <v>8</v>
      </c>
      <c r="E513" s="371">
        <v>1900</v>
      </c>
      <c r="F513" s="239">
        <f t="shared" si="7"/>
        <v>3.2508306727850722</v>
      </c>
      <c r="G513" s="204" t="s">
        <v>240</v>
      </c>
      <c r="H513" s="189"/>
      <c r="I513" s="84" t="s">
        <v>15</v>
      </c>
      <c r="J513" s="225" t="s">
        <v>21</v>
      </c>
      <c r="K513" s="227" t="s">
        <v>103</v>
      </c>
      <c r="L513" s="191">
        <v>584.46600000000001</v>
      </c>
      <c r="M513" s="182"/>
      <c r="N513" s="182"/>
      <c r="O513" s="182"/>
      <c r="P513" s="182"/>
    </row>
    <row r="514" spans="1:16" s="91" customFormat="1" ht="15.75" customHeight="1">
      <c r="A514" s="187">
        <v>45611</v>
      </c>
      <c r="B514" s="318" t="s">
        <v>44</v>
      </c>
      <c r="C514" s="268" t="s">
        <v>54</v>
      </c>
      <c r="D514" s="192" t="s">
        <v>111</v>
      </c>
      <c r="E514" s="371">
        <v>4000</v>
      </c>
      <c r="F514" s="239">
        <f t="shared" ref="F514:F577" si="8">E514/L514</f>
        <v>6.8438540479685726</v>
      </c>
      <c r="G514" s="39" t="s">
        <v>59</v>
      </c>
      <c r="H514" s="241"/>
      <c r="I514" s="305" t="s">
        <v>69</v>
      </c>
      <c r="J514" s="225" t="s">
        <v>21</v>
      </c>
      <c r="K514" s="227" t="s">
        <v>103</v>
      </c>
      <c r="L514" s="191">
        <v>584.46600000000001</v>
      </c>
    </row>
    <row r="515" spans="1:16" s="91" customFormat="1" ht="15.75" customHeight="1">
      <c r="A515" s="187">
        <v>45611</v>
      </c>
      <c r="B515" s="320" t="s">
        <v>45</v>
      </c>
      <c r="C515" s="268" t="s">
        <v>67</v>
      </c>
      <c r="D515" s="192" t="s">
        <v>111</v>
      </c>
      <c r="E515" s="371">
        <v>3000</v>
      </c>
      <c r="F515" s="239">
        <f t="shared" si="8"/>
        <v>5.1328905359764301</v>
      </c>
      <c r="G515" s="39" t="s">
        <v>59</v>
      </c>
      <c r="H515" s="189"/>
      <c r="I515" s="305" t="s">
        <v>69</v>
      </c>
      <c r="J515" s="225" t="s">
        <v>21</v>
      </c>
      <c r="K515" s="227" t="s">
        <v>103</v>
      </c>
      <c r="L515" s="191">
        <v>584.46600000000001</v>
      </c>
    </row>
    <row r="516" spans="1:16" s="91" customFormat="1" ht="15.75" customHeight="1">
      <c r="A516" s="187">
        <v>45611</v>
      </c>
      <c r="B516" s="318" t="s">
        <v>628</v>
      </c>
      <c r="C516" s="268" t="s">
        <v>47</v>
      </c>
      <c r="D516" s="192" t="s">
        <v>111</v>
      </c>
      <c r="E516" s="371">
        <v>25000</v>
      </c>
      <c r="F516" s="239">
        <f t="shared" si="8"/>
        <v>42.774087799803581</v>
      </c>
      <c r="G516" s="188" t="s">
        <v>108</v>
      </c>
      <c r="H516" s="189"/>
      <c r="I516" s="305" t="s">
        <v>69</v>
      </c>
      <c r="J516" s="225" t="s">
        <v>21</v>
      </c>
      <c r="K516" s="227" t="s">
        <v>103</v>
      </c>
      <c r="L516" s="191">
        <v>584.46600000000001</v>
      </c>
    </row>
    <row r="517" spans="1:16" s="91" customFormat="1" ht="15.75" customHeight="1">
      <c r="A517" s="187">
        <v>45611</v>
      </c>
      <c r="B517" s="318" t="s">
        <v>628</v>
      </c>
      <c r="C517" s="278" t="s">
        <v>47</v>
      </c>
      <c r="D517" s="192" t="s">
        <v>111</v>
      </c>
      <c r="E517" s="371">
        <v>25000</v>
      </c>
      <c r="F517" s="239">
        <f t="shared" si="8"/>
        <v>42.774087799803581</v>
      </c>
      <c r="G517" s="228" t="s">
        <v>629</v>
      </c>
      <c r="H517" s="359"/>
      <c r="I517" s="305" t="s">
        <v>69</v>
      </c>
      <c r="J517" s="225" t="s">
        <v>21</v>
      </c>
      <c r="K517" s="227" t="s">
        <v>103</v>
      </c>
      <c r="L517" s="191">
        <v>584.46600000000001</v>
      </c>
    </row>
    <row r="518" spans="1:16" s="91" customFormat="1" ht="15.75" customHeight="1">
      <c r="A518" s="187">
        <v>45611</v>
      </c>
      <c r="B518" s="320" t="s">
        <v>630</v>
      </c>
      <c r="C518" s="268" t="s">
        <v>47</v>
      </c>
      <c r="D518" s="192" t="s">
        <v>111</v>
      </c>
      <c r="E518" s="371">
        <v>25000</v>
      </c>
      <c r="F518" s="239">
        <f t="shared" si="8"/>
        <v>42.774087799803581</v>
      </c>
      <c r="G518" s="188" t="s">
        <v>631</v>
      </c>
      <c r="H518" s="357"/>
      <c r="I518" s="305" t="s">
        <v>69</v>
      </c>
      <c r="J518" s="225" t="s">
        <v>21</v>
      </c>
      <c r="K518" s="227" t="s">
        <v>103</v>
      </c>
      <c r="L518" s="191">
        <v>584.46600000000001</v>
      </c>
    </row>
    <row r="519" spans="1:16" s="91" customFormat="1" ht="15.75" customHeight="1">
      <c r="A519" s="187">
        <v>45611</v>
      </c>
      <c r="B519" s="320" t="s">
        <v>630</v>
      </c>
      <c r="C519" s="268" t="s">
        <v>47</v>
      </c>
      <c r="D519" s="192" t="s">
        <v>111</v>
      </c>
      <c r="E519" s="371">
        <v>25000</v>
      </c>
      <c r="F519" s="239">
        <f t="shared" si="8"/>
        <v>42.669179027927832</v>
      </c>
      <c r="G519" s="188" t="s">
        <v>632</v>
      </c>
      <c r="H519" s="357"/>
      <c r="I519" s="305" t="s">
        <v>69</v>
      </c>
      <c r="J519" s="225" t="s">
        <v>21</v>
      </c>
      <c r="K519" s="227" t="s">
        <v>762</v>
      </c>
      <c r="L519" s="191">
        <v>585.90300000000002</v>
      </c>
    </row>
    <row r="520" spans="1:16" s="91" customFormat="1" ht="15.75" customHeight="1">
      <c r="A520" s="187">
        <v>45611</v>
      </c>
      <c r="B520" s="320" t="s">
        <v>630</v>
      </c>
      <c r="C520" s="268" t="s">
        <v>47</v>
      </c>
      <c r="D520" s="192" t="s">
        <v>111</v>
      </c>
      <c r="E520" s="371">
        <v>25000</v>
      </c>
      <c r="F520" s="239">
        <f t="shared" si="8"/>
        <v>42.669179027927832</v>
      </c>
      <c r="G520" s="188" t="s">
        <v>633</v>
      </c>
      <c r="H520" s="357"/>
      <c r="I520" s="305" t="s">
        <v>69</v>
      </c>
      <c r="J520" s="225" t="s">
        <v>21</v>
      </c>
      <c r="K520" s="227" t="s">
        <v>762</v>
      </c>
      <c r="L520" s="191">
        <v>585.90300000000002</v>
      </c>
    </row>
    <row r="521" spans="1:16" s="91" customFormat="1" ht="15.75" customHeight="1">
      <c r="A521" s="187">
        <v>45611</v>
      </c>
      <c r="B521" s="320" t="s">
        <v>630</v>
      </c>
      <c r="C521" s="268" t="s">
        <v>47</v>
      </c>
      <c r="D521" s="192" t="s">
        <v>111</v>
      </c>
      <c r="E521" s="371">
        <v>25000</v>
      </c>
      <c r="F521" s="239">
        <f t="shared" si="8"/>
        <v>42.669179027927832</v>
      </c>
      <c r="G521" s="188" t="s">
        <v>634</v>
      </c>
      <c r="H521" s="361"/>
      <c r="I521" s="305" t="s">
        <v>69</v>
      </c>
      <c r="J521" s="225" t="s">
        <v>21</v>
      </c>
      <c r="K521" s="227" t="s">
        <v>762</v>
      </c>
      <c r="L521" s="191">
        <v>585.90300000000002</v>
      </c>
    </row>
    <row r="522" spans="1:16" s="91" customFormat="1" ht="15.75" customHeight="1">
      <c r="A522" s="187">
        <v>45611</v>
      </c>
      <c r="B522" s="320" t="s">
        <v>630</v>
      </c>
      <c r="C522" s="268" t="s">
        <v>47</v>
      </c>
      <c r="D522" s="192" t="s">
        <v>111</v>
      </c>
      <c r="E522" s="371">
        <v>25000</v>
      </c>
      <c r="F522" s="239">
        <f t="shared" si="8"/>
        <v>42.669179027927832</v>
      </c>
      <c r="G522" s="188" t="s">
        <v>635</v>
      </c>
      <c r="H522" s="189"/>
      <c r="I522" s="305" t="s">
        <v>69</v>
      </c>
      <c r="J522" s="225" t="s">
        <v>21</v>
      </c>
      <c r="K522" s="227" t="s">
        <v>762</v>
      </c>
      <c r="L522" s="191">
        <v>585.90300000000002</v>
      </c>
    </row>
    <row r="523" spans="1:16" s="91" customFormat="1" ht="15.75" customHeight="1">
      <c r="A523" s="187">
        <v>45611</v>
      </c>
      <c r="B523" s="320" t="s">
        <v>630</v>
      </c>
      <c r="C523" s="268" t="s">
        <v>47</v>
      </c>
      <c r="D523" s="192" t="s">
        <v>111</v>
      </c>
      <c r="E523" s="371">
        <v>25000</v>
      </c>
      <c r="F523" s="239">
        <f t="shared" si="8"/>
        <v>42.669179027927832</v>
      </c>
      <c r="G523" s="188" t="s">
        <v>636</v>
      </c>
      <c r="H523" s="189"/>
      <c r="I523" s="305" t="s">
        <v>69</v>
      </c>
      <c r="J523" s="225" t="s">
        <v>21</v>
      </c>
      <c r="K523" s="227" t="s">
        <v>762</v>
      </c>
      <c r="L523" s="191">
        <v>585.90300000000002</v>
      </c>
    </row>
    <row r="524" spans="1:16" s="91" customFormat="1" ht="15.75" customHeight="1">
      <c r="A524" s="187">
        <v>45611</v>
      </c>
      <c r="B524" s="320" t="s">
        <v>630</v>
      </c>
      <c r="C524" s="268" t="s">
        <v>47</v>
      </c>
      <c r="D524" s="192" t="s">
        <v>111</v>
      </c>
      <c r="E524" s="371">
        <v>25000</v>
      </c>
      <c r="F524" s="239">
        <f t="shared" si="8"/>
        <v>42.669179027927832</v>
      </c>
      <c r="G524" s="188" t="s">
        <v>637</v>
      </c>
      <c r="H524" s="357"/>
      <c r="I524" s="305" t="s">
        <v>69</v>
      </c>
      <c r="J524" s="225" t="s">
        <v>21</v>
      </c>
      <c r="K524" s="227" t="s">
        <v>762</v>
      </c>
      <c r="L524" s="191">
        <v>585.90300000000002</v>
      </c>
    </row>
    <row r="525" spans="1:16" s="91" customFormat="1" ht="15.75" customHeight="1">
      <c r="A525" s="187">
        <v>45611</v>
      </c>
      <c r="B525" s="320" t="s">
        <v>630</v>
      </c>
      <c r="C525" s="268" t="s">
        <v>47</v>
      </c>
      <c r="D525" s="192" t="s">
        <v>111</v>
      </c>
      <c r="E525" s="371">
        <v>25000</v>
      </c>
      <c r="F525" s="239">
        <f t="shared" si="8"/>
        <v>42.669179027927832</v>
      </c>
      <c r="G525" s="188" t="s">
        <v>638</v>
      </c>
      <c r="H525" s="189"/>
      <c r="I525" s="305" t="s">
        <v>69</v>
      </c>
      <c r="J525" s="225" t="s">
        <v>21</v>
      </c>
      <c r="K525" s="227" t="s">
        <v>762</v>
      </c>
      <c r="L525" s="191">
        <v>585.90300000000002</v>
      </c>
    </row>
    <row r="526" spans="1:16" s="91" customFormat="1" ht="15.75" customHeight="1">
      <c r="A526" s="187">
        <v>45611</v>
      </c>
      <c r="B526" s="321" t="s">
        <v>639</v>
      </c>
      <c r="C526" s="268" t="s">
        <v>210</v>
      </c>
      <c r="D526" s="42" t="s">
        <v>6</v>
      </c>
      <c r="E526" s="371">
        <v>2800</v>
      </c>
      <c r="F526" s="239">
        <f t="shared" si="8"/>
        <v>4.7906978335780011</v>
      </c>
      <c r="G526" s="188" t="s">
        <v>640</v>
      </c>
      <c r="H526" s="189"/>
      <c r="I526" s="305" t="s">
        <v>69</v>
      </c>
      <c r="J526" s="225" t="s">
        <v>21</v>
      </c>
      <c r="K526" s="227" t="s">
        <v>103</v>
      </c>
      <c r="L526" s="191">
        <v>584.46600000000001</v>
      </c>
      <c r="M526" s="182"/>
      <c r="N526" s="182"/>
      <c r="O526" s="182"/>
      <c r="P526" s="182"/>
    </row>
    <row r="527" spans="1:16" s="91" customFormat="1" ht="15.75" customHeight="1">
      <c r="A527" s="187">
        <v>45611</v>
      </c>
      <c r="B527" s="321" t="s">
        <v>641</v>
      </c>
      <c r="C527" s="268" t="s">
        <v>210</v>
      </c>
      <c r="D527" s="42" t="s">
        <v>6</v>
      </c>
      <c r="E527" s="371">
        <v>4200</v>
      </c>
      <c r="F527" s="239">
        <f t="shared" si="8"/>
        <v>7.1860467503670016</v>
      </c>
      <c r="G527" s="188" t="s">
        <v>640</v>
      </c>
      <c r="H527" s="189"/>
      <c r="I527" s="305" t="s">
        <v>69</v>
      </c>
      <c r="J527" s="225" t="s">
        <v>21</v>
      </c>
      <c r="K527" s="227" t="s">
        <v>103</v>
      </c>
      <c r="L527" s="191">
        <v>584.46600000000001</v>
      </c>
      <c r="M527" s="182"/>
      <c r="N527" s="182"/>
      <c r="O527" s="182"/>
      <c r="P527" s="182"/>
    </row>
    <row r="528" spans="1:16" s="91" customFormat="1" ht="15.75" customHeight="1">
      <c r="A528" s="187">
        <v>45611</v>
      </c>
      <c r="B528" s="322" t="s">
        <v>642</v>
      </c>
      <c r="C528" s="268" t="s">
        <v>210</v>
      </c>
      <c r="D528" s="42" t="s">
        <v>6</v>
      </c>
      <c r="E528" s="371">
        <v>2000</v>
      </c>
      <c r="F528" s="239">
        <f t="shared" si="8"/>
        <v>3.4219270239842863</v>
      </c>
      <c r="G528" s="188" t="s">
        <v>640</v>
      </c>
      <c r="H528" s="197"/>
      <c r="I528" s="305" t="s">
        <v>69</v>
      </c>
      <c r="J528" s="225" t="s">
        <v>21</v>
      </c>
      <c r="K528" s="227" t="s">
        <v>103</v>
      </c>
      <c r="L528" s="191">
        <v>584.46600000000001</v>
      </c>
      <c r="M528" s="182"/>
      <c r="N528" s="182"/>
      <c r="O528" s="182"/>
      <c r="P528" s="182"/>
    </row>
    <row r="529" spans="1:16" s="91" customFormat="1" ht="15.75" customHeight="1">
      <c r="A529" s="311">
        <v>45611</v>
      </c>
      <c r="B529" s="319" t="s">
        <v>44</v>
      </c>
      <c r="C529" s="268" t="s">
        <v>54</v>
      </c>
      <c r="D529" s="203" t="s">
        <v>6</v>
      </c>
      <c r="E529" s="371">
        <v>1700</v>
      </c>
      <c r="F529" s="239">
        <f t="shared" si="8"/>
        <v>2.9086379703866436</v>
      </c>
      <c r="G529" s="202" t="s">
        <v>112</v>
      </c>
      <c r="H529" s="357"/>
      <c r="I529" s="202" t="s">
        <v>11</v>
      </c>
      <c r="J529" s="225" t="s">
        <v>21</v>
      </c>
      <c r="K529" s="227" t="s">
        <v>103</v>
      </c>
      <c r="L529" s="191">
        <v>584.46600000000001</v>
      </c>
      <c r="M529" s="182"/>
      <c r="N529" s="182"/>
      <c r="O529" s="182"/>
      <c r="P529" s="182"/>
    </row>
    <row r="530" spans="1:16" s="91" customFormat="1" ht="15.75" customHeight="1">
      <c r="A530" s="311">
        <v>45611</v>
      </c>
      <c r="B530" s="335" t="s">
        <v>44</v>
      </c>
      <c r="C530" s="268" t="s">
        <v>54</v>
      </c>
      <c r="D530" s="280" t="s">
        <v>9</v>
      </c>
      <c r="E530" s="371">
        <v>2000</v>
      </c>
      <c r="F530" s="239">
        <f t="shared" si="8"/>
        <v>3.4219270239842863</v>
      </c>
      <c r="G530" s="37" t="s">
        <v>229</v>
      </c>
      <c r="H530" s="190"/>
      <c r="I530" s="305" t="s">
        <v>225</v>
      </c>
      <c r="J530" s="225" t="s">
        <v>21</v>
      </c>
      <c r="K530" s="227" t="s">
        <v>103</v>
      </c>
      <c r="L530" s="191">
        <v>584.46600000000001</v>
      </c>
      <c r="M530" s="182"/>
      <c r="N530" s="182"/>
      <c r="O530" s="182"/>
      <c r="P530" s="182"/>
    </row>
    <row r="531" spans="1:16" s="91" customFormat="1" ht="15.75" customHeight="1">
      <c r="A531" s="311">
        <v>45611</v>
      </c>
      <c r="B531" s="209" t="s">
        <v>226</v>
      </c>
      <c r="C531" s="268" t="s">
        <v>230</v>
      </c>
      <c r="D531" s="280" t="s">
        <v>9</v>
      </c>
      <c r="E531" s="371">
        <v>1100</v>
      </c>
      <c r="F531" s="239">
        <f t="shared" si="8"/>
        <v>1.8820598631913577</v>
      </c>
      <c r="G531" s="37" t="s">
        <v>229</v>
      </c>
      <c r="H531" s="189"/>
      <c r="I531" s="305" t="s">
        <v>225</v>
      </c>
      <c r="J531" s="225" t="s">
        <v>21</v>
      </c>
      <c r="K531" s="227" t="s">
        <v>103</v>
      </c>
      <c r="L531" s="191">
        <v>584.46600000000001</v>
      </c>
      <c r="M531" s="182"/>
      <c r="N531" s="182"/>
      <c r="O531" s="182"/>
      <c r="P531" s="182"/>
    </row>
    <row r="532" spans="1:16" s="91" customFormat="1" ht="15.75" customHeight="1">
      <c r="A532" s="311">
        <v>45611</v>
      </c>
      <c r="B532" s="209" t="s">
        <v>659</v>
      </c>
      <c r="C532" s="268" t="s">
        <v>210</v>
      </c>
      <c r="D532" s="280" t="s">
        <v>9</v>
      </c>
      <c r="E532" s="371">
        <v>2000</v>
      </c>
      <c r="F532" s="239">
        <f t="shared" si="8"/>
        <v>3.4219270239842863</v>
      </c>
      <c r="G532" s="236" t="s">
        <v>660</v>
      </c>
      <c r="H532" s="357"/>
      <c r="I532" s="305" t="s">
        <v>225</v>
      </c>
      <c r="J532" s="225" t="s">
        <v>21</v>
      </c>
      <c r="K532" s="227" t="s">
        <v>103</v>
      </c>
      <c r="L532" s="191">
        <v>584.46600000000001</v>
      </c>
      <c r="M532" s="182"/>
      <c r="N532" s="182"/>
      <c r="O532" s="182"/>
      <c r="P532" s="182"/>
    </row>
    <row r="533" spans="1:16" s="91" customFormat="1" ht="15.75" customHeight="1">
      <c r="A533" s="311">
        <v>45611</v>
      </c>
      <c r="B533" s="319" t="s">
        <v>44</v>
      </c>
      <c r="C533" s="268" t="s">
        <v>54</v>
      </c>
      <c r="D533" s="203" t="s">
        <v>6</v>
      </c>
      <c r="E533" s="371">
        <v>2000</v>
      </c>
      <c r="F533" s="239">
        <f t="shared" si="8"/>
        <v>3.4219270239842863</v>
      </c>
      <c r="G533" s="202" t="s">
        <v>84</v>
      </c>
      <c r="H533" s="190"/>
      <c r="I533" s="202" t="s">
        <v>55</v>
      </c>
      <c r="J533" s="225" t="s">
        <v>21</v>
      </c>
      <c r="K533" s="227" t="s">
        <v>103</v>
      </c>
      <c r="L533" s="191">
        <v>584.46600000000001</v>
      </c>
      <c r="M533" s="182"/>
      <c r="N533" s="182"/>
      <c r="O533" s="182"/>
      <c r="P533" s="182"/>
    </row>
    <row r="534" spans="1:16" s="91" customFormat="1" ht="15.75" customHeight="1">
      <c r="A534" s="311">
        <v>45611</v>
      </c>
      <c r="B534" s="319" t="s">
        <v>745</v>
      </c>
      <c r="C534" s="268" t="s">
        <v>54</v>
      </c>
      <c r="D534" s="203" t="s">
        <v>5</v>
      </c>
      <c r="E534" s="371">
        <v>2500</v>
      </c>
      <c r="F534" s="239">
        <f t="shared" si="8"/>
        <v>4.277408779980358</v>
      </c>
      <c r="G534" s="202" t="s">
        <v>675</v>
      </c>
      <c r="H534" s="189"/>
      <c r="I534" s="37" t="s">
        <v>24</v>
      </c>
      <c r="J534" s="225" t="s">
        <v>21</v>
      </c>
      <c r="K534" s="227" t="s">
        <v>103</v>
      </c>
      <c r="L534" s="191">
        <v>584.46600000000001</v>
      </c>
      <c r="M534" s="182"/>
      <c r="N534" s="182"/>
      <c r="O534" s="182"/>
      <c r="P534" s="182"/>
    </row>
    <row r="535" spans="1:16" s="91" customFormat="1" ht="15.75" customHeight="1">
      <c r="A535" s="311">
        <v>45611</v>
      </c>
      <c r="B535" s="277" t="s">
        <v>44</v>
      </c>
      <c r="C535" s="268" t="s">
        <v>54</v>
      </c>
      <c r="D535" s="219" t="s">
        <v>5</v>
      </c>
      <c r="E535" s="371">
        <v>2000</v>
      </c>
      <c r="F535" s="239">
        <f t="shared" si="8"/>
        <v>3.4219270239842863</v>
      </c>
      <c r="G535" s="207" t="s">
        <v>269</v>
      </c>
      <c r="H535" s="357"/>
      <c r="I535" s="82" t="s">
        <v>24</v>
      </c>
      <c r="J535" s="225" t="s">
        <v>21</v>
      </c>
      <c r="K535" s="227" t="s">
        <v>103</v>
      </c>
      <c r="L535" s="191">
        <v>584.46600000000001</v>
      </c>
      <c r="M535" s="182"/>
      <c r="N535" s="182"/>
      <c r="O535" s="182"/>
      <c r="P535" s="182"/>
    </row>
    <row r="536" spans="1:16" s="91" customFormat="1" ht="15.75" customHeight="1">
      <c r="A536" s="311">
        <v>45611</v>
      </c>
      <c r="B536" s="277" t="s">
        <v>45</v>
      </c>
      <c r="C536" s="268" t="s">
        <v>67</v>
      </c>
      <c r="D536" s="219" t="s">
        <v>5</v>
      </c>
      <c r="E536" s="371">
        <v>5000</v>
      </c>
      <c r="F536" s="239">
        <f t="shared" si="8"/>
        <v>8.5548175599607159</v>
      </c>
      <c r="G536" s="207" t="s">
        <v>269</v>
      </c>
      <c r="H536" s="358"/>
      <c r="I536" s="82" t="s">
        <v>24</v>
      </c>
      <c r="J536" s="225" t="s">
        <v>21</v>
      </c>
      <c r="K536" s="227" t="s">
        <v>103</v>
      </c>
      <c r="L536" s="191">
        <v>584.46600000000001</v>
      </c>
      <c r="M536" s="182"/>
      <c r="N536" s="182"/>
      <c r="O536" s="182"/>
      <c r="P536" s="182"/>
    </row>
    <row r="537" spans="1:16" s="91" customFormat="1" ht="15.75" customHeight="1">
      <c r="A537" s="311">
        <v>45611</v>
      </c>
      <c r="B537" s="277" t="s">
        <v>46</v>
      </c>
      <c r="C537" s="268" t="s">
        <v>67</v>
      </c>
      <c r="D537" s="219" t="s">
        <v>5</v>
      </c>
      <c r="E537" s="371">
        <v>10000</v>
      </c>
      <c r="F537" s="239">
        <f t="shared" si="8"/>
        <v>17.109635119921432</v>
      </c>
      <c r="G537" s="207" t="s">
        <v>676</v>
      </c>
      <c r="H537" s="361"/>
      <c r="I537" s="82" t="s">
        <v>24</v>
      </c>
      <c r="J537" s="225" t="s">
        <v>21</v>
      </c>
      <c r="K537" s="227" t="s">
        <v>103</v>
      </c>
      <c r="L537" s="191">
        <v>584.46600000000001</v>
      </c>
      <c r="M537" s="182"/>
      <c r="N537" s="182"/>
      <c r="O537" s="182"/>
      <c r="P537" s="182"/>
    </row>
    <row r="538" spans="1:16" s="91" customFormat="1" ht="15.75" customHeight="1">
      <c r="A538" s="311">
        <v>45611</v>
      </c>
      <c r="B538" s="277" t="s">
        <v>758</v>
      </c>
      <c r="C538" s="268" t="s">
        <v>54</v>
      </c>
      <c r="D538" s="219" t="s">
        <v>5</v>
      </c>
      <c r="E538" s="371">
        <v>2500</v>
      </c>
      <c r="F538" s="239">
        <f t="shared" si="8"/>
        <v>4.277408779980358</v>
      </c>
      <c r="G538" s="207" t="s">
        <v>693</v>
      </c>
      <c r="H538" s="270">
        <v>7</v>
      </c>
      <c r="I538" s="40" t="s">
        <v>93</v>
      </c>
      <c r="J538" s="225" t="s">
        <v>21</v>
      </c>
      <c r="K538" s="227" t="s">
        <v>103</v>
      </c>
      <c r="L538" s="191">
        <v>584.46600000000001</v>
      </c>
      <c r="M538" s="182"/>
      <c r="N538" s="182"/>
      <c r="O538" s="182"/>
      <c r="P538" s="182"/>
    </row>
    <row r="539" spans="1:16" s="91" customFormat="1" ht="15.75" customHeight="1">
      <c r="A539" s="311">
        <v>45611</v>
      </c>
      <c r="B539" s="319" t="s">
        <v>44</v>
      </c>
      <c r="C539" s="268" t="s">
        <v>54</v>
      </c>
      <c r="D539" s="219" t="s">
        <v>5</v>
      </c>
      <c r="E539" s="371">
        <v>2000</v>
      </c>
      <c r="F539" s="239">
        <f t="shared" si="8"/>
        <v>3.4219270239842863</v>
      </c>
      <c r="G539" s="207" t="s">
        <v>691</v>
      </c>
      <c r="H539" s="270">
        <v>7</v>
      </c>
      <c r="I539" s="40" t="s">
        <v>93</v>
      </c>
      <c r="J539" s="225" t="s">
        <v>21</v>
      </c>
      <c r="K539" s="227" t="s">
        <v>103</v>
      </c>
      <c r="L539" s="191">
        <v>584.46600000000001</v>
      </c>
      <c r="M539" s="182"/>
      <c r="N539" s="182"/>
      <c r="O539" s="182"/>
      <c r="P539" s="182"/>
    </row>
    <row r="540" spans="1:16" s="91" customFormat="1" ht="15.75" customHeight="1">
      <c r="A540" s="311">
        <v>45611</v>
      </c>
      <c r="B540" s="277" t="s">
        <v>45</v>
      </c>
      <c r="C540" s="268" t="s">
        <v>67</v>
      </c>
      <c r="D540" s="219" t="s">
        <v>5</v>
      </c>
      <c r="E540" s="371">
        <v>5000</v>
      </c>
      <c r="F540" s="239">
        <f t="shared" si="8"/>
        <v>8.5548175599607159</v>
      </c>
      <c r="G540" s="207" t="s">
        <v>691</v>
      </c>
      <c r="H540" s="270">
        <v>7</v>
      </c>
      <c r="I540" s="40" t="s">
        <v>93</v>
      </c>
      <c r="J540" s="225" t="s">
        <v>21</v>
      </c>
      <c r="K540" s="227" t="s">
        <v>103</v>
      </c>
      <c r="L540" s="191">
        <v>584.46600000000001</v>
      </c>
      <c r="M540" s="182"/>
      <c r="N540" s="182"/>
      <c r="O540" s="182"/>
      <c r="P540" s="182"/>
    </row>
    <row r="541" spans="1:16" s="91" customFormat="1" ht="15.75" customHeight="1">
      <c r="A541" s="311">
        <v>45611</v>
      </c>
      <c r="B541" s="277" t="s">
        <v>44</v>
      </c>
      <c r="C541" s="268" t="s">
        <v>54</v>
      </c>
      <c r="D541" s="284" t="s">
        <v>6</v>
      </c>
      <c r="E541" s="371">
        <v>2900</v>
      </c>
      <c r="F541" s="239">
        <f t="shared" si="8"/>
        <v>4.9617941847772151</v>
      </c>
      <c r="G541" s="277" t="s">
        <v>231</v>
      </c>
      <c r="H541" s="359"/>
      <c r="I541" s="40" t="s">
        <v>211</v>
      </c>
      <c r="J541" s="225" t="s">
        <v>21</v>
      </c>
      <c r="K541" s="227" t="s">
        <v>103</v>
      </c>
      <c r="L541" s="191">
        <v>584.46600000000001</v>
      </c>
      <c r="M541" s="182"/>
      <c r="N541" s="182"/>
      <c r="O541" s="182"/>
      <c r="P541" s="182"/>
    </row>
    <row r="542" spans="1:16" s="91" customFormat="1" ht="15.75" customHeight="1">
      <c r="A542" s="311">
        <v>45611</v>
      </c>
      <c r="B542" s="277" t="s">
        <v>68</v>
      </c>
      <c r="C542" s="268" t="s">
        <v>711</v>
      </c>
      <c r="D542" s="219" t="s">
        <v>5</v>
      </c>
      <c r="E542" s="371">
        <v>1500</v>
      </c>
      <c r="F542" s="239">
        <f t="shared" si="8"/>
        <v>2.566445267988215</v>
      </c>
      <c r="G542" s="207" t="s">
        <v>719</v>
      </c>
      <c r="H542" s="270"/>
      <c r="I542" s="40" t="s">
        <v>220</v>
      </c>
      <c r="J542" s="225" t="s">
        <v>21</v>
      </c>
      <c r="K542" s="227" t="s">
        <v>103</v>
      </c>
      <c r="L542" s="191">
        <v>584.46600000000001</v>
      </c>
      <c r="M542" s="182"/>
      <c r="N542" s="182"/>
      <c r="O542" s="182"/>
      <c r="P542" s="182"/>
    </row>
    <row r="543" spans="1:16" s="91" customFormat="1" ht="15.75" customHeight="1">
      <c r="A543" s="311">
        <v>45611</v>
      </c>
      <c r="B543" s="277" t="s">
        <v>45</v>
      </c>
      <c r="C543" s="268" t="s">
        <v>67</v>
      </c>
      <c r="D543" s="219" t="s">
        <v>5</v>
      </c>
      <c r="E543" s="371">
        <v>3000</v>
      </c>
      <c r="F543" s="239">
        <f t="shared" si="8"/>
        <v>5.1328905359764301</v>
      </c>
      <c r="G543" s="207" t="s">
        <v>719</v>
      </c>
      <c r="H543" s="270">
        <v>11</v>
      </c>
      <c r="I543" s="40" t="s">
        <v>220</v>
      </c>
      <c r="J543" s="225" t="s">
        <v>21</v>
      </c>
      <c r="K543" s="227" t="s">
        <v>103</v>
      </c>
      <c r="L543" s="191">
        <v>584.46600000000001</v>
      </c>
      <c r="M543" s="182"/>
      <c r="N543" s="182"/>
      <c r="O543" s="182"/>
      <c r="P543" s="182"/>
    </row>
    <row r="544" spans="1:16" s="91" customFormat="1" ht="15.75" customHeight="1">
      <c r="A544" s="311">
        <v>45611</v>
      </c>
      <c r="B544" s="277" t="s">
        <v>754</v>
      </c>
      <c r="C544" s="268" t="s">
        <v>711</v>
      </c>
      <c r="D544" s="219" t="s">
        <v>5</v>
      </c>
      <c r="E544" s="371">
        <v>2500</v>
      </c>
      <c r="F544" s="239">
        <f t="shared" si="8"/>
        <v>4.277408779980358</v>
      </c>
      <c r="G544" s="207" t="s">
        <v>723</v>
      </c>
      <c r="H544" s="270">
        <v>11</v>
      </c>
      <c r="I544" s="40" t="s">
        <v>220</v>
      </c>
      <c r="J544" s="225" t="s">
        <v>21</v>
      </c>
      <c r="K544" s="227" t="s">
        <v>103</v>
      </c>
      <c r="L544" s="191">
        <v>584.46600000000001</v>
      </c>
      <c r="M544" s="182"/>
      <c r="N544" s="182"/>
      <c r="O544" s="182"/>
      <c r="P544" s="182"/>
    </row>
    <row r="545" spans="1:16" s="91" customFormat="1" ht="15.75" customHeight="1">
      <c r="A545" s="311">
        <v>45611</v>
      </c>
      <c r="B545" s="277" t="s">
        <v>44</v>
      </c>
      <c r="C545" s="268" t="s">
        <v>54</v>
      </c>
      <c r="D545" s="219" t="s">
        <v>5</v>
      </c>
      <c r="E545" s="371">
        <v>2000</v>
      </c>
      <c r="F545" s="239">
        <f t="shared" si="8"/>
        <v>3.4219270239842863</v>
      </c>
      <c r="G545" s="207" t="s">
        <v>248</v>
      </c>
      <c r="H545" s="270"/>
      <c r="I545" s="40" t="s">
        <v>238</v>
      </c>
      <c r="J545" s="225" t="s">
        <v>21</v>
      </c>
      <c r="K545" s="227" t="s">
        <v>103</v>
      </c>
      <c r="L545" s="191">
        <v>584.46600000000001</v>
      </c>
      <c r="M545" s="182"/>
      <c r="N545" s="182"/>
      <c r="O545" s="182"/>
      <c r="P545" s="182"/>
    </row>
    <row r="546" spans="1:16" s="244" customFormat="1" ht="15.75" customHeight="1">
      <c r="A546" s="311">
        <v>45611</v>
      </c>
      <c r="B546" s="319" t="s">
        <v>227</v>
      </c>
      <c r="C546" s="268" t="s">
        <v>210</v>
      </c>
      <c r="D546" s="81" t="s">
        <v>7</v>
      </c>
      <c r="E546" s="371">
        <v>5200</v>
      </c>
      <c r="F546" s="239">
        <f t="shared" si="8"/>
        <v>8.8970102623591441</v>
      </c>
      <c r="G546" s="94" t="s">
        <v>252</v>
      </c>
      <c r="H546" s="87"/>
      <c r="I546" s="83" t="s">
        <v>13</v>
      </c>
      <c r="J546" s="225" t="s">
        <v>21</v>
      </c>
      <c r="K546" s="227" t="s">
        <v>103</v>
      </c>
      <c r="L546" s="191">
        <v>584.46600000000001</v>
      </c>
      <c r="M546" s="316"/>
      <c r="N546" s="316"/>
      <c r="O546" s="316"/>
      <c r="P546" s="316"/>
    </row>
    <row r="547" spans="1:16" s="91" customFormat="1" ht="15.75" customHeight="1">
      <c r="A547" s="311">
        <v>45611</v>
      </c>
      <c r="B547" s="319" t="s">
        <v>44</v>
      </c>
      <c r="C547" s="268" t="s">
        <v>54</v>
      </c>
      <c r="D547" s="81" t="s">
        <v>7</v>
      </c>
      <c r="E547" s="371">
        <v>3000</v>
      </c>
      <c r="F547" s="239">
        <f t="shared" si="8"/>
        <v>5.1328905359764301</v>
      </c>
      <c r="G547" s="94" t="s">
        <v>249</v>
      </c>
      <c r="H547" s="359"/>
      <c r="I547" s="83" t="s">
        <v>13</v>
      </c>
      <c r="J547" s="225" t="s">
        <v>21</v>
      </c>
      <c r="K547" s="227" t="s">
        <v>103</v>
      </c>
      <c r="L547" s="191">
        <v>584.46600000000001</v>
      </c>
      <c r="M547" s="182"/>
      <c r="N547" s="182"/>
      <c r="O547" s="182"/>
      <c r="P547" s="182"/>
    </row>
    <row r="548" spans="1:16" s="91" customFormat="1" ht="15.75" customHeight="1">
      <c r="A548" s="311">
        <v>45612</v>
      </c>
      <c r="B548" s="318" t="s">
        <v>17</v>
      </c>
      <c r="C548" s="268" t="s">
        <v>38</v>
      </c>
      <c r="D548" s="218" t="s">
        <v>8</v>
      </c>
      <c r="E548" s="371">
        <v>5000</v>
      </c>
      <c r="F548" s="239">
        <f t="shared" si="8"/>
        <v>8.5548175599607159</v>
      </c>
      <c r="G548" s="94" t="s">
        <v>498</v>
      </c>
      <c r="H548" s="189"/>
      <c r="I548" s="94" t="s">
        <v>16</v>
      </c>
      <c r="J548" s="225" t="s">
        <v>21</v>
      </c>
      <c r="K548" s="227" t="s">
        <v>103</v>
      </c>
      <c r="L548" s="191">
        <v>584.46600000000001</v>
      </c>
      <c r="M548" s="182"/>
      <c r="N548" s="182"/>
      <c r="O548" s="182"/>
      <c r="P548" s="182"/>
    </row>
    <row r="549" spans="1:16" s="91" customFormat="1" ht="15.75" customHeight="1">
      <c r="A549" s="311">
        <v>45612</v>
      </c>
      <c r="B549" s="318" t="s">
        <v>17</v>
      </c>
      <c r="C549" s="268" t="s">
        <v>38</v>
      </c>
      <c r="D549" s="218" t="s">
        <v>8</v>
      </c>
      <c r="E549" s="371">
        <v>5000</v>
      </c>
      <c r="F549" s="239">
        <f t="shared" si="8"/>
        <v>8.5548175599607159</v>
      </c>
      <c r="G549" s="94" t="s">
        <v>499</v>
      </c>
      <c r="H549" s="189"/>
      <c r="I549" s="94" t="s">
        <v>15</v>
      </c>
      <c r="J549" s="225" t="s">
        <v>21</v>
      </c>
      <c r="K549" s="227" t="s">
        <v>103</v>
      </c>
      <c r="L549" s="191">
        <v>584.46600000000001</v>
      </c>
      <c r="M549" s="182"/>
      <c r="N549" s="182"/>
      <c r="O549" s="182"/>
      <c r="P549" s="182"/>
    </row>
    <row r="550" spans="1:16" s="91" customFormat="1" ht="15.75" customHeight="1">
      <c r="A550" s="311">
        <v>45612</v>
      </c>
      <c r="B550" s="318" t="s">
        <v>17</v>
      </c>
      <c r="C550" s="268" t="s">
        <v>38</v>
      </c>
      <c r="D550" s="218" t="s">
        <v>6</v>
      </c>
      <c r="E550" s="371">
        <v>2500</v>
      </c>
      <c r="F550" s="239">
        <f t="shared" si="8"/>
        <v>4.277408779980358</v>
      </c>
      <c r="G550" s="94" t="s">
        <v>500</v>
      </c>
      <c r="H550" s="189"/>
      <c r="I550" s="40" t="s">
        <v>69</v>
      </c>
      <c r="J550" s="225" t="s">
        <v>21</v>
      </c>
      <c r="K550" s="227" t="s">
        <v>103</v>
      </c>
      <c r="L550" s="191">
        <v>584.46600000000001</v>
      </c>
      <c r="M550" s="182"/>
      <c r="N550" s="182"/>
      <c r="O550" s="182"/>
      <c r="P550" s="182"/>
    </row>
    <row r="551" spans="1:16" s="91" customFormat="1" ht="15.75" customHeight="1">
      <c r="A551" s="311">
        <v>45612</v>
      </c>
      <c r="B551" s="318" t="s">
        <v>17</v>
      </c>
      <c r="C551" s="268" t="s">
        <v>38</v>
      </c>
      <c r="D551" s="218" t="s">
        <v>5</v>
      </c>
      <c r="E551" s="371">
        <v>2500</v>
      </c>
      <c r="F551" s="239">
        <f t="shared" si="8"/>
        <v>4.277408779980358</v>
      </c>
      <c r="G551" s="94" t="s">
        <v>501</v>
      </c>
      <c r="H551" s="189"/>
      <c r="I551" s="174" t="s">
        <v>43</v>
      </c>
      <c r="J551" s="225" t="s">
        <v>21</v>
      </c>
      <c r="K551" s="227" t="s">
        <v>103</v>
      </c>
      <c r="L551" s="191">
        <v>584.46600000000001</v>
      </c>
      <c r="M551" s="182"/>
      <c r="N551" s="182"/>
      <c r="O551" s="182"/>
      <c r="P551" s="182"/>
    </row>
    <row r="552" spans="1:16" s="91" customFormat="1" ht="15.75" customHeight="1">
      <c r="A552" s="311">
        <v>45612</v>
      </c>
      <c r="B552" s="318" t="s">
        <v>17</v>
      </c>
      <c r="C552" s="268" t="s">
        <v>38</v>
      </c>
      <c r="D552" s="218" t="s">
        <v>5</v>
      </c>
      <c r="E552" s="371">
        <v>2500</v>
      </c>
      <c r="F552" s="239">
        <f t="shared" si="8"/>
        <v>4.277408779980358</v>
      </c>
      <c r="G552" s="94" t="s">
        <v>502</v>
      </c>
      <c r="H552" s="358"/>
      <c r="I552" s="94" t="s">
        <v>24</v>
      </c>
      <c r="J552" s="225" t="s">
        <v>21</v>
      </c>
      <c r="K552" s="227" t="s">
        <v>103</v>
      </c>
      <c r="L552" s="191">
        <v>584.46600000000001</v>
      </c>
      <c r="M552" s="182"/>
      <c r="N552" s="182"/>
      <c r="O552" s="182"/>
      <c r="P552" s="182"/>
    </row>
    <row r="553" spans="1:16" s="91" customFormat="1" ht="15.75" customHeight="1">
      <c r="A553" s="311">
        <v>45612</v>
      </c>
      <c r="B553" s="336" t="s">
        <v>17</v>
      </c>
      <c r="C553" s="268" t="s">
        <v>38</v>
      </c>
      <c r="D553" s="218" t="s">
        <v>7</v>
      </c>
      <c r="E553" s="371">
        <v>2500</v>
      </c>
      <c r="F553" s="239">
        <f t="shared" si="8"/>
        <v>4.277408779980358</v>
      </c>
      <c r="G553" s="94" t="s">
        <v>503</v>
      </c>
      <c r="H553" s="357"/>
      <c r="I553" s="94" t="s">
        <v>13</v>
      </c>
      <c r="J553" s="225" t="s">
        <v>21</v>
      </c>
      <c r="K553" s="227" t="s">
        <v>103</v>
      </c>
      <c r="L553" s="191">
        <v>584.46600000000001</v>
      </c>
      <c r="M553" s="182"/>
      <c r="N553" s="182"/>
      <c r="O553" s="182"/>
      <c r="P553" s="182"/>
    </row>
    <row r="554" spans="1:16" s="91" customFormat="1" ht="15.75" customHeight="1">
      <c r="A554" s="311">
        <v>45612</v>
      </c>
      <c r="B554" s="336" t="s">
        <v>17</v>
      </c>
      <c r="C554" s="268" t="s">
        <v>38</v>
      </c>
      <c r="D554" s="218" t="s">
        <v>6</v>
      </c>
      <c r="E554" s="371">
        <v>2500</v>
      </c>
      <c r="F554" s="239">
        <f t="shared" si="8"/>
        <v>4.277408779980358</v>
      </c>
      <c r="G554" s="94" t="s">
        <v>504</v>
      </c>
      <c r="H554" s="175"/>
      <c r="I554" s="94" t="s">
        <v>11</v>
      </c>
      <c r="J554" s="225" t="s">
        <v>21</v>
      </c>
      <c r="K554" s="227" t="s">
        <v>103</v>
      </c>
      <c r="L554" s="191">
        <v>584.46600000000001</v>
      </c>
      <c r="M554" s="182"/>
      <c r="N554" s="182"/>
      <c r="O554" s="182"/>
      <c r="P554" s="182"/>
    </row>
    <row r="555" spans="1:16" s="91" customFormat="1" ht="15.75" customHeight="1">
      <c r="A555" s="311">
        <v>45612</v>
      </c>
      <c r="B555" s="318" t="s">
        <v>17</v>
      </c>
      <c r="C555" s="268" t="s">
        <v>38</v>
      </c>
      <c r="D555" s="218" t="s">
        <v>6</v>
      </c>
      <c r="E555" s="371">
        <v>2500</v>
      </c>
      <c r="F555" s="239">
        <f t="shared" si="8"/>
        <v>4.277408779980358</v>
      </c>
      <c r="G555" s="94" t="s">
        <v>505</v>
      </c>
      <c r="H555" s="175"/>
      <c r="I555" s="94" t="s">
        <v>55</v>
      </c>
      <c r="J555" s="225" t="s">
        <v>21</v>
      </c>
      <c r="K555" s="227" t="s">
        <v>103</v>
      </c>
      <c r="L555" s="191">
        <v>584.46600000000001</v>
      </c>
      <c r="M555" s="182"/>
      <c r="N555" s="182"/>
      <c r="O555" s="182"/>
      <c r="P555" s="182"/>
    </row>
    <row r="556" spans="1:16" s="91" customFormat="1" ht="15.75" customHeight="1">
      <c r="A556" s="311">
        <v>45612</v>
      </c>
      <c r="B556" s="318" t="s">
        <v>17</v>
      </c>
      <c r="C556" s="268" t="s">
        <v>38</v>
      </c>
      <c r="D556" s="218" t="s">
        <v>6</v>
      </c>
      <c r="E556" s="371">
        <v>2500</v>
      </c>
      <c r="F556" s="239">
        <f t="shared" si="8"/>
        <v>4.277408779980358</v>
      </c>
      <c r="G556" s="94" t="s">
        <v>506</v>
      </c>
      <c r="H556" s="357"/>
      <c r="I556" s="40" t="s">
        <v>211</v>
      </c>
      <c r="J556" s="225" t="s">
        <v>21</v>
      </c>
      <c r="K556" s="227" t="s">
        <v>103</v>
      </c>
      <c r="L556" s="191">
        <v>584.46600000000001</v>
      </c>
      <c r="M556" s="182"/>
      <c r="N556" s="182"/>
      <c r="O556" s="182"/>
      <c r="P556" s="182"/>
    </row>
    <row r="557" spans="1:16" s="91" customFormat="1" ht="15.75" customHeight="1">
      <c r="A557" s="311">
        <v>45612</v>
      </c>
      <c r="B557" s="318" t="s">
        <v>17</v>
      </c>
      <c r="C557" s="268" t="s">
        <v>38</v>
      </c>
      <c r="D557" s="218" t="s">
        <v>5</v>
      </c>
      <c r="E557" s="371">
        <v>2500</v>
      </c>
      <c r="F557" s="239">
        <f t="shared" si="8"/>
        <v>4.277408779980358</v>
      </c>
      <c r="G557" s="94" t="s">
        <v>507</v>
      </c>
      <c r="H557" s="197"/>
      <c r="I557" s="94" t="s">
        <v>93</v>
      </c>
      <c r="J557" s="225" t="s">
        <v>21</v>
      </c>
      <c r="K557" s="227" t="s">
        <v>103</v>
      </c>
      <c r="L557" s="191">
        <v>584.46600000000001</v>
      </c>
      <c r="M557" s="182"/>
      <c r="N557" s="182"/>
      <c r="O557" s="182"/>
      <c r="P557" s="182"/>
    </row>
    <row r="558" spans="1:16" s="91" customFormat="1" ht="15.75" customHeight="1">
      <c r="A558" s="311">
        <v>45612</v>
      </c>
      <c r="B558" s="336" t="s">
        <v>17</v>
      </c>
      <c r="C558" s="268" t="s">
        <v>38</v>
      </c>
      <c r="D558" s="218" t="s">
        <v>5</v>
      </c>
      <c r="E558" s="371">
        <v>2500</v>
      </c>
      <c r="F558" s="239">
        <f t="shared" si="8"/>
        <v>4.277408779980358</v>
      </c>
      <c r="G558" s="94" t="s">
        <v>508</v>
      </c>
      <c r="H558" s="197"/>
      <c r="I558" s="94" t="s">
        <v>220</v>
      </c>
      <c r="J558" s="225" t="s">
        <v>21</v>
      </c>
      <c r="K558" s="227" t="s">
        <v>103</v>
      </c>
      <c r="L558" s="191">
        <v>584.46600000000001</v>
      </c>
      <c r="M558" s="182"/>
      <c r="N558" s="182"/>
      <c r="O558" s="182"/>
      <c r="P558" s="182"/>
    </row>
    <row r="559" spans="1:16" s="91" customFormat="1" ht="15.75" customHeight="1">
      <c r="A559" s="311">
        <v>45612</v>
      </c>
      <c r="B559" s="318" t="s">
        <v>17</v>
      </c>
      <c r="C559" s="268" t="s">
        <v>38</v>
      </c>
      <c r="D559" s="218" t="s">
        <v>5</v>
      </c>
      <c r="E559" s="371">
        <v>2500</v>
      </c>
      <c r="F559" s="239">
        <f t="shared" si="8"/>
        <v>4.277408779980358</v>
      </c>
      <c r="G559" s="94" t="s">
        <v>509</v>
      </c>
      <c r="H559" s="197"/>
      <c r="I559" s="94" t="s">
        <v>238</v>
      </c>
      <c r="J559" s="225" t="s">
        <v>21</v>
      </c>
      <c r="K559" s="227" t="s">
        <v>103</v>
      </c>
      <c r="L559" s="191">
        <v>584.46600000000001</v>
      </c>
      <c r="M559" s="182"/>
      <c r="N559" s="182"/>
      <c r="O559" s="182"/>
      <c r="P559" s="182"/>
    </row>
    <row r="560" spans="1:16" s="91" customFormat="1" ht="15.75" customHeight="1">
      <c r="A560" s="311">
        <v>45612</v>
      </c>
      <c r="B560" s="318" t="s">
        <v>17</v>
      </c>
      <c r="C560" s="268" t="s">
        <v>38</v>
      </c>
      <c r="D560" s="218" t="s">
        <v>9</v>
      </c>
      <c r="E560" s="371">
        <v>2500</v>
      </c>
      <c r="F560" s="239">
        <f t="shared" si="8"/>
        <v>4.277408779980358</v>
      </c>
      <c r="G560" s="94" t="s">
        <v>510</v>
      </c>
      <c r="H560" s="189"/>
      <c r="I560" s="94" t="s">
        <v>209</v>
      </c>
      <c r="J560" s="225" t="s">
        <v>21</v>
      </c>
      <c r="K560" s="227" t="s">
        <v>103</v>
      </c>
      <c r="L560" s="191">
        <v>584.46600000000001</v>
      </c>
      <c r="M560" s="182"/>
      <c r="N560" s="182"/>
      <c r="O560" s="182"/>
      <c r="P560" s="182"/>
    </row>
    <row r="561" spans="1:16" s="91" customFormat="1" ht="15.75" customHeight="1">
      <c r="A561" s="311">
        <v>45612</v>
      </c>
      <c r="B561" s="336" t="s">
        <v>17</v>
      </c>
      <c r="C561" s="268" t="s">
        <v>38</v>
      </c>
      <c r="D561" s="218" t="s">
        <v>9</v>
      </c>
      <c r="E561" s="371">
        <v>2500</v>
      </c>
      <c r="F561" s="239">
        <f t="shared" si="8"/>
        <v>4.277408779980358</v>
      </c>
      <c r="G561" s="94" t="s">
        <v>511</v>
      </c>
      <c r="H561" s="245"/>
      <c r="I561" s="94" t="s">
        <v>14</v>
      </c>
      <c r="J561" s="225" t="s">
        <v>21</v>
      </c>
      <c r="K561" s="227" t="s">
        <v>103</v>
      </c>
      <c r="L561" s="191">
        <v>584.46600000000001</v>
      </c>
      <c r="M561" s="182"/>
      <c r="N561" s="182"/>
      <c r="O561" s="182"/>
      <c r="P561" s="182"/>
    </row>
    <row r="562" spans="1:16" s="91" customFormat="1" ht="15.75" customHeight="1">
      <c r="A562" s="311">
        <v>45612</v>
      </c>
      <c r="B562" s="321" t="s">
        <v>44</v>
      </c>
      <c r="C562" s="268" t="s">
        <v>54</v>
      </c>
      <c r="D562" s="219" t="s">
        <v>8</v>
      </c>
      <c r="E562" s="371">
        <v>2700</v>
      </c>
      <c r="F562" s="239">
        <f t="shared" si="8"/>
        <v>4.619601482378787</v>
      </c>
      <c r="G562" s="94" t="s">
        <v>219</v>
      </c>
      <c r="H562" s="357"/>
      <c r="I562" s="83" t="s">
        <v>16</v>
      </c>
      <c r="J562" s="225" t="s">
        <v>21</v>
      </c>
      <c r="K562" s="227" t="s">
        <v>103</v>
      </c>
      <c r="L562" s="191">
        <v>584.46600000000001</v>
      </c>
      <c r="M562" s="182"/>
      <c r="N562" s="182"/>
      <c r="O562" s="182"/>
      <c r="P562" s="182"/>
    </row>
    <row r="563" spans="1:16" s="91" customFormat="1" ht="15.75" customHeight="1">
      <c r="A563" s="312">
        <v>45612</v>
      </c>
      <c r="B563" s="324" t="s">
        <v>44</v>
      </c>
      <c r="C563" s="268" t="s">
        <v>54</v>
      </c>
      <c r="D563" s="257" t="s">
        <v>8</v>
      </c>
      <c r="E563" s="371">
        <v>1900</v>
      </c>
      <c r="F563" s="239">
        <f t="shared" si="8"/>
        <v>3.2508306727850722</v>
      </c>
      <c r="G563" s="255" t="s">
        <v>240</v>
      </c>
      <c r="H563" s="189"/>
      <c r="I563" s="89" t="s">
        <v>15</v>
      </c>
      <c r="J563" s="225" t="s">
        <v>21</v>
      </c>
      <c r="K563" s="227" t="s">
        <v>103</v>
      </c>
      <c r="L563" s="191">
        <v>584.46600000000001</v>
      </c>
      <c r="M563" s="182"/>
      <c r="N563" s="182"/>
      <c r="O563" s="182"/>
      <c r="P563" s="182"/>
    </row>
    <row r="564" spans="1:16" s="91" customFormat="1" ht="15.75" customHeight="1">
      <c r="A564" s="187">
        <v>45612</v>
      </c>
      <c r="B564" s="337" t="s">
        <v>44</v>
      </c>
      <c r="C564" s="268" t="s">
        <v>54</v>
      </c>
      <c r="D564" s="81" t="s">
        <v>6</v>
      </c>
      <c r="E564" s="371">
        <v>2000</v>
      </c>
      <c r="F564" s="239">
        <f t="shared" si="8"/>
        <v>3.4219270239842863</v>
      </c>
      <c r="G564" s="228" t="s">
        <v>59</v>
      </c>
      <c r="H564" s="197"/>
      <c r="I564" s="40" t="s">
        <v>69</v>
      </c>
      <c r="J564" s="225" t="s">
        <v>21</v>
      </c>
      <c r="K564" s="227" t="s">
        <v>103</v>
      </c>
      <c r="L564" s="191">
        <v>584.46600000000001</v>
      </c>
      <c r="M564" s="182"/>
      <c r="N564" s="182"/>
      <c r="O564" s="182"/>
      <c r="P564" s="182"/>
    </row>
    <row r="565" spans="1:16" s="91" customFormat="1" ht="15.75" customHeight="1">
      <c r="A565" s="187">
        <v>45612</v>
      </c>
      <c r="B565" s="321" t="s">
        <v>643</v>
      </c>
      <c r="C565" s="268" t="s">
        <v>47</v>
      </c>
      <c r="D565" s="173" t="s">
        <v>111</v>
      </c>
      <c r="E565" s="371">
        <v>50000</v>
      </c>
      <c r="F565" s="239">
        <f t="shared" si="8"/>
        <v>85.548175599607163</v>
      </c>
      <c r="G565" s="228" t="s">
        <v>59</v>
      </c>
      <c r="H565" s="197"/>
      <c r="I565" s="40" t="s">
        <v>69</v>
      </c>
      <c r="J565" s="225" t="s">
        <v>21</v>
      </c>
      <c r="K565" s="227" t="s">
        <v>103</v>
      </c>
      <c r="L565" s="191">
        <v>584.46600000000001</v>
      </c>
      <c r="M565" s="182"/>
      <c r="N565" s="182"/>
      <c r="O565" s="182"/>
      <c r="P565" s="182"/>
    </row>
    <row r="566" spans="1:16" s="91" customFormat="1" ht="15.75" customHeight="1">
      <c r="A566" s="311">
        <v>45612</v>
      </c>
      <c r="B566" s="319" t="s">
        <v>44</v>
      </c>
      <c r="C566" s="268" t="s">
        <v>54</v>
      </c>
      <c r="D566" s="219" t="s">
        <v>6</v>
      </c>
      <c r="E566" s="371">
        <v>2000</v>
      </c>
      <c r="F566" s="239">
        <f t="shared" si="8"/>
        <v>3.4219270239842863</v>
      </c>
      <c r="G566" s="207" t="s">
        <v>112</v>
      </c>
      <c r="H566" s="357"/>
      <c r="I566" s="207" t="s">
        <v>11</v>
      </c>
      <c r="J566" s="225" t="s">
        <v>21</v>
      </c>
      <c r="K566" s="227" t="s">
        <v>103</v>
      </c>
      <c r="L566" s="191">
        <v>584.46600000000001</v>
      </c>
      <c r="M566" s="182"/>
      <c r="N566" s="182"/>
      <c r="O566" s="182"/>
      <c r="P566" s="182"/>
    </row>
    <row r="567" spans="1:16" s="91" customFormat="1" ht="15.75" customHeight="1">
      <c r="A567" s="311">
        <v>45612</v>
      </c>
      <c r="B567" s="319" t="s">
        <v>759</v>
      </c>
      <c r="C567" s="268" t="s">
        <v>47</v>
      </c>
      <c r="D567" s="192" t="s">
        <v>111</v>
      </c>
      <c r="E567" s="371">
        <v>50000</v>
      </c>
      <c r="F567" s="239">
        <f t="shared" si="8"/>
        <v>85.338358055855664</v>
      </c>
      <c r="G567" s="207" t="s">
        <v>57</v>
      </c>
      <c r="H567" s="175"/>
      <c r="I567" s="176" t="s">
        <v>11</v>
      </c>
      <c r="J567" s="225" t="s">
        <v>21</v>
      </c>
      <c r="K567" s="227" t="s">
        <v>762</v>
      </c>
      <c r="L567" s="191">
        <v>585.90300000000002</v>
      </c>
    </row>
    <row r="568" spans="1:16" s="91" customFormat="1" ht="15.75" customHeight="1">
      <c r="A568" s="311">
        <v>45612</v>
      </c>
      <c r="B568" s="209" t="s">
        <v>44</v>
      </c>
      <c r="C568" s="268" t="s">
        <v>54</v>
      </c>
      <c r="D568" s="280" t="s">
        <v>9</v>
      </c>
      <c r="E568" s="371">
        <v>2000</v>
      </c>
      <c r="F568" s="239">
        <f t="shared" si="8"/>
        <v>3.4219270239842863</v>
      </c>
      <c r="G568" s="82" t="s">
        <v>229</v>
      </c>
      <c r="H568" s="189"/>
      <c r="I568" s="36" t="s">
        <v>225</v>
      </c>
      <c r="J568" s="225" t="s">
        <v>21</v>
      </c>
      <c r="K568" s="227" t="s">
        <v>103</v>
      </c>
      <c r="L568" s="191">
        <v>584.46600000000001</v>
      </c>
      <c r="M568" s="182"/>
      <c r="N568" s="182"/>
      <c r="O568" s="182"/>
      <c r="P568" s="182"/>
    </row>
    <row r="569" spans="1:16" s="91" customFormat="1" ht="15.75" customHeight="1">
      <c r="A569" s="311">
        <v>45612</v>
      </c>
      <c r="B569" s="319" t="s">
        <v>44</v>
      </c>
      <c r="C569" s="268" t="s">
        <v>54</v>
      </c>
      <c r="D569" s="203" t="s">
        <v>6</v>
      </c>
      <c r="E569" s="371">
        <v>2000</v>
      </c>
      <c r="F569" s="239">
        <f t="shared" si="8"/>
        <v>3.4219270239842863</v>
      </c>
      <c r="G569" s="207" t="s">
        <v>84</v>
      </c>
      <c r="H569" s="367"/>
      <c r="I569" s="208" t="s">
        <v>55</v>
      </c>
      <c r="J569" s="225" t="s">
        <v>21</v>
      </c>
      <c r="K569" s="227" t="s">
        <v>103</v>
      </c>
      <c r="L569" s="191">
        <v>584.46600000000001</v>
      </c>
      <c r="M569" s="182"/>
      <c r="N569" s="182"/>
      <c r="O569" s="182"/>
      <c r="P569" s="182"/>
    </row>
    <row r="570" spans="1:16" s="91" customFormat="1" ht="15.75" customHeight="1">
      <c r="A570" s="311">
        <v>45612</v>
      </c>
      <c r="B570" s="319" t="s">
        <v>760</v>
      </c>
      <c r="C570" s="268" t="s">
        <v>47</v>
      </c>
      <c r="D570" s="192" t="s">
        <v>111</v>
      </c>
      <c r="E570" s="371">
        <v>50000</v>
      </c>
      <c r="F570" s="239">
        <f t="shared" si="8"/>
        <v>85.338358055855664</v>
      </c>
      <c r="G570" s="207" t="s">
        <v>84</v>
      </c>
      <c r="H570" s="357"/>
      <c r="I570" s="208" t="s">
        <v>55</v>
      </c>
      <c r="J570" s="225" t="s">
        <v>21</v>
      </c>
      <c r="K570" s="227" t="s">
        <v>762</v>
      </c>
      <c r="L570" s="191">
        <v>585.90300000000002</v>
      </c>
    </row>
    <row r="571" spans="1:16" s="91" customFormat="1" ht="15.75" customHeight="1">
      <c r="A571" s="311">
        <v>45612</v>
      </c>
      <c r="B571" s="319" t="s">
        <v>671</v>
      </c>
      <c r="C571" s="268" t="s">
        <v>54</v>
      </c>
      <c r="D571" s="203" t="s">
        <v>5</v>
      </c>
      <c r="E571" s="371">
        <v>4000</v>
      </c>
      <c r="F571" s="239">
        <f t="shared" si="8"/>
        <v>6.8438540479685726</v>
      </c>
      <c r="G571" s="207" t="s">
        <v>269</v>
      </c>
      <c r="H571" s="358"/>
      <c r="I571" s="34" t="s">
        <v>24</v>
      </c>
      <c r="J571" s="225" t="s">
        <v>21</v>
      </c>
      <c r="K571" s="227" t="s">
        <v>103</v>
      </c>
      <c r="L571" s="191">
        <v>584.46600000000001</v>
      </c>
      <c r="M571" s="182"/>
      <c r="N571" s="182"/>
      <c r="O571" s="182"/>
      <c r="P571" s="182"/>
    </row>
    <row r="572" spans="1:16" s="91" customFormat="1" ht="15.75" customHeight="1">
      <c r="A572" s="311">
        <v>45612</v>
      </c>
      <c r="B572" s="319" t="s">
        <v>672</v>
      </c>
      <c r="C572" s="268" t="s">
        <v>54</v>
      </c>
      <c r="D572" s="203" t="s">
        <v>5</v>
      </c>
      <c r="E572" s="371">
        <v>4000</v>
      </c>
      <c r="F572" s="239">
        <f t="shared" si="8"/>
        <v>6.8438540479685726</v>
      </c>
      <c r="G572" s="207" t="s">
        <v>269</v>
      </c>
      <c r="H572" s="358"/>
      <c r="I572" s="34" t="s">
        <v>24</v>
      </c>
      <c r="J572" s="225" t="s">
        <v>21</v>
      </c>
      <c r="K572" s="227" t="s">
        <v>103</v>
      </c>
      <c r="L572" s="191">
        <v>584.46600000000001</v>
      </c>
      <c r="M572" s="182"/>
      <c r="N572" s="182"/>
      <c r="O572" s="182"/>
      <c r="P572" s="182"/>
    </row>
    <row r="573" spans="1:16" s="91" customFormat="1" ht="15.75" customHeight="1">
      <c r="A573" s="311">
        <v>45612</v>
      </c>
      <c r="B573" s="319" t="s">
        <v>44</v>
      </c>
      <c r="C573" s="268" t="s">
        <v>54</v>
      </c>
      <c r="D573" s="203" t="s">
        <v>5</v>
      </c>
      <c r="E573" s="371">
        <v>2000</v>
      </c>
      <c r="F573" s="239">
        <f t="shared" si="8"/>
        <v>3.4219270239842863</v>
      </c>
      <c r="G573" s="207" t="s">
        <v>269</v>
      </c>
      <c r="H573" s="361"/>
      <c r="I573" s="34" t="s">
        <v>24</v>
      </c>
      <c r="J573" s="225" t="s">
        <v>21</v>
      </c>
      <c r="K573" s="227" t="s">
        <v>103</v>
      </c>
      <c r="L573" s="191">
        <v>584.46600000000001</v>
      </c>
      <c r="M573" s="182"/>
      <c r="N573" s="182"/>
      <c r="O573" s="182"/>
      <c r="P573" s="182"/>
    </row>
    <row r="574" spans="1:16" s="91" customFormat="1" ht="15.75" customHeight="1">
      <c r="A574" s="311">
        <v>45612</v>
      </c>
      <c r="B574" s="319" t="s">
        <v>45</v>
      </c>
      <c r="C574" s="268" t="s">
        <v>67</v>
      </c>
      <c r="D574" s="203" t="s">
        <v>5</v>
      </c>
      <c r="E574" s="371">
        <v>5000</v>
      </c>
      <c r="F574" s="239">
        <f t="shared" si="8"/>
        <v>8.5548175599607159</v>
      </c>
      <c r="G574" s="207" t="s">
        <v>269</v>
      </c>
      <c r="H574" s="189"/>
      <c r="I574" s="34" t="s">
        <v>24</v>
      </c>
      <c r="J574" s="225" t="s">
        <v>21</v>
      </c>
      <c r="K574" s="227" t="s">
        <v>103</v>
      </c>
      <c r="L574" s="191">
        <v>584.46600000000001</v>
      </c>
      <c r="M574" s="182"/>
      <c r="N574" s="182"/>
      <c r="O574" s="182"/>
      <c r="P574" s="182"/>
    </row>
    <row r="575" spans="1:16" s="91" customFormat="1" ht="15.75" customHeight="1">
      <c r="A575" s="311">
        <v>45612</v>
      </c>
      <c r="B575" s="319" t="s">
        <v>46</v>
      </c>
      <c r="C575" s="268" t="s">
        <v>67</v>
      </c>
      <c r="D575" s="203" t="s">
        <v>5</v>
      </c>
      <c r="E575" s="371">
        <v>10000</v>
      </c>
      <c r="F575" s="239">
        <f t="shared" si="8"/>
        <v>17.109635119921432</v>
      </c>
      <c r="G575" s="207" t="s">
        <v>676</v>
      </c>
      <c r="H575" s="175"/>
      <c r="I575" s="34" t="s">
        <v>24</v>
      </c>
      <c r="J575" s="225" t="s">
        <v>21</v>
      </c>
      <c r="K575" s="227" t="s">
        <v>103</v>
      </c>
      <c r="L575" s="191">
        <v>584.46600000000001</v>
      </c>
      <c r="M575" s="182"/>
      <c r="N575" s="182"/>
      <c r="O575" s="182"/>
      <c r="P575" s="182"/>
    </row>
    <row r="576" spans="1:16" s="91" customFormat="1" ht="15.75" customHeight="1">
      <c r="A576" s="311">
        <v>45612</v>
      </c>
      <c r="B576" s="319" t="s">
        <v>761</v>
      </c>
      <c r="C576" s="268" t="s">
        <v>47</v>
      </c>
      <c r="D576" s="192" t="s">
        <v>111</v>
      </c>
      <c r="E576" s="371">
        <v>80000</v>
      </c>
      <c r="F576" s="239">
        <f t="shared" si="8"/>
        <v>136.54137288936906</v>
      </c>
      <c r="G576" s="207" t="s">
        <v>269</v>
      </c>
      <c r="H576" s="189"/>
      <c r="I576" s="34" t="s">
        <v>24</v>
      </c>
      <c r="J576" s="225" t="s">
        <v>21</v>
      </c>
      <c r="K576" s="227" t="s">
        <v>762</v>
      </c>
      <c r="L576" s="191">
        <v>585.90300000000002</v>
      </c>
    </row>
    <row r="577" spans="1:16" s="91" customFormat="1" ht="15.75" customHeight="1">
      <c r="A577" s="311">
        <v>45612</v>
      </c>
      <c r="B577" s="319" t="s">
        <v>767</v>
      </c>
      <c r="C577" s="268" t="s">
        <v>214</v>
      </c>
      <c r="D577" s="203" t="s">
        <v>5</v>
      </c>
      <c r="E577" s="371">
        <v>4800</v>
      </c>
      <c r="F577" s="239">
        <f t="shared" si="8"/>
        <v>8.2126248575622878</v>
      </c>
      <c r="G577" s="207" t="s">
        <v>269</v>
      </c>
      <c r="H577" s="197"/>
      <c r="I577" s="34" t="s">
        <v>24</v>
      </c>
      <c r="J577" s="225" t="s">
        <v>21</v>
      </c>
      <c r="K577" s="227" t="s">
        <v>103</v>
      </c>
      <c r="L577" s="191">
        <v>584.46600000000001</v>
      </c>
      <c r="M577" s="182"/>
      <c r="N577" s="182"/>
      <c r="O577" s="182"/>
      <c r="P577" s="182"/>
    </row>
    <row r="578" spans="1:16" s="91" customFormat="1" ht="15.75" customHeight="1">
      <c r="A578" s="311">
        <v>45612</v>
      </c>
      <c r="B578" s="319" t="s">
        <v>44</v>
      </c>
      <c r="C578" s="268" t="s">
        <v>54</v>
      </c>
      <c r="D578" s="203" t="s">
        <v>5</v>
      </c>
      <c r="E578" s="371">
        <v>2800</v>
      </c>
      <c r="F578" s="239">
        <f t="shared" ref="F578:F641" si="9">E578/L578</f>
        <v>4.7906978335780011</v>
      </c>
      <c r="G578" s="210" t="s">
        <v>94</v>
      </c>
      <c r="H578" s="270"/>
      <c r="I578" s="36" t="s">
        <v>93</v>
      </c>
      <c r="J578" s="225" t="s">
        <v>21</v>
      </c>
      <c r="K578" s="227" t="s">
        <v>103</v>
      </c>
      <c r="L578" s="191">
        <v>584.46600000000001</v>
      </c>
      <c r="M578" s="182"/>
      <c r="N578" s="182"/>
      <c r="O578" s="182"/>
      <c r="P578" s="182"/>
    </row>
    <row r="579" spans="1:16" s="91" customFormat="1" ht="15.75" customHeight="1">
      <c r="A579" s="311">
        <v>45612</v>
      </c>
      <c r="B579" s="319" t="s">
        <v>44</v>
      </c>
      <c r="C579" s="268" t="s">
        <v>54</v>
      </c>
      <c r="D579" s="273" t="s">
        <v>6</v>
      </c>
      <c r="E579" s="371">
        <v>2000</v>
      </c>
      <c r="F579" s="239">
        <f t="shared" si="9"/>
        <v>3.4219270239842863</v>
      </c>
      <c r="G579" s="277" t="s">
        <v>231</v>
      </c>
      <c r="H579" s="359"/>
      <c r="I579" s="36" t="s">
        <v>211</v>
      </c>
      <c r="J579" s="225" t="s">
        <v>21</v>
      </c>
      <c r="K579" s="227" t="s">
        <v>103</v>
      </c>
      <c r="L579" s="191">
        <v>584.46600000000001</v>
      </c>
      <c r="M579" s="182"/>
      <c r="N579" s="182"/>
      <c r="O579" s="182"/>
      <c r="P579" s="182"/>
    </row>
    <row r="580" spans="1:16" s="91" customFormat="1" ht="15.75" customHeight="1">
      <c r="A580" s="311">
        <v>45612</v>
      </c>
      <c r="B580" s="319" t="s">
        <v>68</v>
      </c>
      <c r="C580" s="268" t="s">
        <v>711</v>
      </c>
      <c r="D580" s="203" t="s">
        <v>5</v>
      </c>
      <c r="E580" s="371">
        <v>1800</v>
      </c>
      <c r="F580" s="239">
        <f t="shared" si="9"/>
        <v>3.0797343215858577</v>
      </c>
      <c r="G580" s="210" t="s">
        <v>247</v>
      </c>
      <c r="H580" s="270">
        <v>11</v>
      </c>
      <c r="I580" s="36" t="s">
        <v>220</v>
      </c>
      <c r="J580" s="225" t="s">
        <v>21</v>
      </c>
      <c r="K580" s="227" t="s">
        <v>103</v>
      </c>
      <c r="L580" s="191">
        <v>584.46600000000001</v>
      </c>
      <c r="M580" s="182"/>
      <c r="N580" s="182"/>
      <c r="O580" s="182"/>
      <c r="P580" s="182"/>
    </row>
    <row r="581" spans="1:16" s="91" customFormat="1" ht="15.75" customHeight="1">
      <c r="A581" s="311">
        <v>45612</v>
      </c>
      <c r="B581" s="319" t="s">
        <v>44</v>
      </c>
      <c r="C581" s="268" t="s">
        <v>54</v>
      </c>
      <c r="D581" s="219" t="s">
        <v>5</v>
      </c>
      <c r="E581" s="371">
        <v>4000</v>
      </c>
      <c r="F581" s="239">
        <f t="shared" si="9"/>
        <v>6.8438540479685726</v>
      </c>
      <c r="G581" s="210" t="s">
        <v>248</v>
      </c>
      <c r="H581" s="270"/>
      <c r="I581" s="36" t="s">
        <v>238</v>
      </c>
      <c r="J581" s="225" t="s">
        <v>21</v>
      </c>
      <c r="K581" s="227" t="s">
        <v>103</v>
      </c>
      <c r="L581" s="191">
        <v>584.46600000000001</v>
      </c>
      <c r="M581" s="182"/>
      <c r="N581" s="182"/>
      <c r="O581" s="182"/>
      <c r="P581" s="182"/>
    </row>
    <row r="582" spans="1:16" s="91" customFormat="1" ht="15.75" customHeight="1">
      <c r="A582" s="311">
        <v>45612</v>
      </c>
      <c r="B582" s="319" t="s">
        <v>44</v>
      </c>
      <c r="C582" s="268" t="s">
        <v>54</v>
      </c>
      <c r="D582" s="42" t="s">
        <v>7</v>
      </c>
      <c r="E582" s="371">
        <v>3000</v>
      </c>
      <c r="F582" s="239">
        <f t="shared" si="9"/>
        <v>5.1328905359764301</v>
      </c>
      <c r="G582" s="94" t="s">
        <v>249</v>
      </c>
      <c r="H582" s="189"/>
      <c r="I582" s="88" t="s">
        <v>13</v>
      </c>
      <c r="J582" s="225" t="s">
        <v>21</v>
      </c>
      <c r="K582" s="227" t="s">
        <v>103</v>
      </c>
      <c r="L582" s="191">
        <v>584.46600000000001</v>
      </c>
      <c r="M582" s="182"/>
      <c r="N582" s="182"/>
      <c r="O582" s="182"/>
      <c r="P582" s="182"/>
    </row>
    <row r="583" spans="1:16" s="91" customFormat="1" ht="15.75" customHeight="1">
      <c r="A583" s="311">
        <v>45613</v>
      </c>
      <c r="B583" s="318" t="s">
        <v>17</v>
      </c>
      <c r="C583" s="268" t="s">
        <v>38</v>
      </c>
      <c r="D583" s="215" t="s">
        <v>5</v>
      </c>
      <c r="E583" s="371">
        <v>2500</v>
      </c>
      <c r="F583" s="239">
        <f t="shared" si="9"/>
        <v>4.277408779980358</v>
      </c>
      <c r="G583" s="94" t="s">
        <v>512</v>
      </c>
      <c r="H583" s="357"/>
      <c r="I583" s="44" t="s">
        <v>24</v>
      </c>
      <c r="J583" s="225" t="s">
        <v>21</v>
      </c>
      <c r="K583" s="227" t="s">
        <v>103</v>
      </c>
      <c r="L583" s="191">
        <v>584.46600000000001</v>
      </c>
      <c r="M583" s="182"/>
      <c r="N583" s="182"/>
      <c r="O583" s="182"/>
      <c r="P583" s="182"/>
    </row>
    <row r="584" spans="1:16" s="91" customFormat="1" ht="15.75" customHeight="1">
      <c r="A584" s="311">
        <v>45613</v>
      </c>
      <c r="B584" s="318" t="s">
        <v>17</v>
      </c>
      <c r="C584" s="268" t="s">
        <v>38</v>
      </c>
      <c r="D584" s="215" t="s">
        <v>5</v>
      </c>
      <c r="E584" s="371">
        <v>2500</v>
      </c>
      <c r="F584" s="239">
        <f t="shared" si="9"/>
        <v>4.277408779980358</v>
      </c>
      <c r="G584" s="94" t="s">
        <v>513</v>
      </c>
      <c r="H584" s="197"/>
      <c r="I584" s="44" t="s">
        <v>220</v>
      </c>
      <c r="J584" s="225" t="s">
        <v>21</v>
      </c>
      <c r="K584" s="227" t="s">
        <v>103</v>
      </c>
      <c r="L584" s="191">
        <v>584.46600000000001</v>
      </c>
      <c r="M584" s="182"/>
      <c r="N584" s="182"/>
      <c r="O584" s="182"/>
      <c r="P584" s="182"/>
    </row>
    <row r="585" spans="1:16" s="91" customFormat="1" ht="15.75" customHeight="1">
      <c r="A585" s="311">
        <v>45613</v>
      </c>
      <c r="B585" s="318" t="s">
        <v>17</v>
      </c>
      <c r="C585" s="268" t="s">
        <v>38</v>
      </c>
      <c r="D585" s="215" t="s">
        <v>5</v>
      </c>
      <c r="E585" s="371">
        <v>2500</v>
      </c>
      <c r="F585" s="239">
        <f t="shared" si="9"/>
        <v>4.277408779980358</v>
      </c>
      <c r="G585" s="94" t="s">
        <v>514</v>
      </c>
      <c r="H585" s="197"/>
      <c r="I585" s="44" t="s">
        <v>238</v>
      </c>
      <c r="J585" s="225" t="s">
        <v>21</v>
      </c>
      <c r="K585" s="227" t="s">
        <v>103</v>
      </c>
      <c r="L585" s="191">
        <v>584.46600000000001</v>
      </c>
      <c r="M585" s="182"/>
      <c r="N585" s="182"/>
      <c r="O585" s="182"/>
      <c r="P585" s="182"/>
    </row>
    <row r="586" spans="1:16" s="91" customFormat="1" ht="15.75" customHeight="1">
      <c r="A586" s="311">
        <v>45613</v>
      </c>
      <c r="B586" s="318" t="s">
        <v>17</v>
      </c>
      <c r="C586" s="268" t="s">
        <v>38</v>
      </c>
      <c r="D586" s="215" t="s">
        <v>9</v>
      </c>
      <c r="E586" s="371">
        <v>2500</v>
      </c>
      <c r="F586" s="239">
        <f t="shared" si="9"/>
        <v>4.277408779980358</v>
      </c>
      <c r="G586" s="94" t="s">
        <v>515</v>
      </c>
      <c r="H586" s="189"/>
      <c r="I586" s="44" t="s">
        <v>14</v>
      </c>
      <c r="J586" s="225" t="s">
        <v>21</v>
      </c>
      <c r="K586" s="227" t="s">
        <v>103</v>
      </c>
      <c r="L586" s="191">
        <v>584.46600000000001</v>
      </c>
      <c r="M586" s="182"/>
      <c r="N586" s="182"/>
      <c r="O586" s="182"/>
      <c r="P586" s="182"/>
    </row>
    <row r="587" spans="1:16" s="91" customFormat="1" ht="15.75" customHeight="1">
      <c r="A587" s="311">
        <v>45613</v>
      </c>
      <c r="B587" s="319" t="s">
        <v>257</v>
      </c>
      <c r="C587" s="268" t="s">
        <v>54</v>
      </c>
      <c r="D587" s="203" t="s">
        <v>5</v>
      </c>
      <c r="E587" s="371">
        <v>2500</v>
      </c>
      <c r="F587" s="239">
        <f t="shared" si="9"/>
        <v>4.277408779980358</v>
      </c>
      <c r="G587" s="207" t="s">
        <v>281</v>
      </c>
      <c r="H587" s="197"/>
      <c r="I587" s="34" t="s">
        <v>24</v>
      </c>
      <c r="J587" s="225" t="s">
        <v>21</v>
      </c>
      <c r="K587" s="227" t="s">
        <v>103</v>
      </c>
      <c r="L587" s="191">
        <v>584.46600000000001</v>
      </c>
      <c r="M587" s="182"/>
      <c r="N587" s="182"/>
      <c r="O587" s="182"/>
      <c r="P587" s="182"/>
    </row>
    <row r="588" spans="1:16" s="91" customFormat="1" ht="15.75" customHeight="1">
      <c r="A588" s="311">
        <v>45613</v>
      </c>
      <c r="B588" s="319" t="s">
        <v>44</v>
      </c>
      <c r="C588" s="268" t="s">
        <v>54</v>
      </c>
      <c r="D588" s="203" t="s">
        <v>5</v>
      </c>
      <c r="E588" s="371">
        <v>2000</v>
      </c>
      <c r="F588" s="239">
        <f t="shared" si="9"/>
        <v>3.4219270239842863</v>
      </c>
      <c r="G588" s="207" t="s">
        <v>269</v>
      </c>
      <c r="H588" s="197"/>
      <c r="I588" s="34" t="s">
        <v>24</v>
      </c>
      <c r="J588" s="225" t="s">
        <v>21</v>
      </c>
      <c r="K588" s="227" t="s">
        <v>103</v>
      </c>
      <c r="L588" s="191">
        <v>584.46600000000001</v>
      </c>
      <c r="M588" s="182"/>
      <c r="N588" s="182"/>
      <c r="O588" s="182"/>
      <c r="P588" s="182"/>
    </row>
    <row r="589" spans="1:16" s="91" customFormat="1" ht="15.75" customHeight="1">
      <c r="A589" s="311">
        <v>45613</v>
      </c>
      <c r="B589" s="319" t="s">
        <v>45</v>
      </c>
      <c r="C589" s="268" t="s">
        <v>67</v>
      </c>
      <c r="D589" s="203" t="s">
        <v>5</v>
      </c>
      <c r="E589" s="371">
        <v>5000</v>
      </c>
      <c r="F589" s="239">
        <f t="shared" si="9"/>
        <v>8.5548175599607159</v>
      </c>
      <c r="G589" s="207" t="s">
        <v>269</v>
      </c>
      <c r="H589" s="197"/>
      <c r="I589" s="34" t="s">
        <v>24</v>
      </c>
      <c r="J589" s="225" t="s">
        <v>21</v>
      </c>
      <c r="K589" s="227" t="s">
        <v>103</v>
      </c>
      <c r="L589" s="191">
        <v>584.46600000000001</v>
      </c>
      <c r="M589" s="182"/>
      <c r="N589" s="182"/>
      <c r="O589" s="182"/>
      <c r="P589" s="182"/>
    </row>
    <row r="590" spans="1:16" s="91" customFormat="1" ht="15.75" customHeight="1">
      <c r="A590" s="311">
        <v>45614</v>
      </c>
      <c r="B590" s="318" t="s">
        <v>17</v>
      </c>
      <c r="C590" s="268" t="s">
        <v>38</v>
      </c>
      <c r="D590" s="215" t="s">
        <v>8</v>
      </c>
      <c r="E590" s="371">
        <v>5000</v>
      </c>
      <c r="F590" s="239">
        <f t="shared" si="9"/>
        <v>8.5548175599607159</v>
      </c>
      <c r="G590" s="94" t="s">
        <v>516</v>
      </c>
      <c r="H590" s="189"/>
      <c r="I590" s="44" t="s">
        <v>16</v>
      </c>
      <c r="J590" s="225" t="s">
        <v>21</v>
      </c>
      <c r="K590" s="227" t="s">
        <v>103</v>
      </c>
      <c r="L590" s="191">
        <v>584.46600000000001</v>
      </c>
      <c r="M590" s="182"/>
      <c r="N590" s="182"/>
      <c r="O590" s="182"/>
      <c r="P590" s="182"/>
    </row>
    <row r="591" spans="1:16" s="91" customFormat="1" ht="15.75" customHeight="1">
      <c r="A591" s="311">
        <v>45614</v>
      </c>
      <c r="B591" s="318" t="s">
        <v>17</v>
      </c>
      <c r="C591" s="268" t="s">
        <v>38</v>
      </c>
      <c r="D591" s="215" t="s">
        <v>8</v>
      </c>
      <c r="E591" s="371">
        <v>5000</v>
      </c>
      <c r="F591" s="239">
        <f t="shared" si="9"/>
        <v>8.5548175599607159</v>
      </c>
      <c r="G591" s="94" t="s">
        <v>517</v>
      </c>
      <c r="H591" s="189"/>
      <c r="I591" s="44" t="s">
        <v>15</v>
      </c>
      <c r="J591" s="225" t="s">
        <v>21</v>
      </c>
      <c r="K591" s="227" t="s">
        <v>103</v>
      </c>
      <c r="L591" s="191">
        <v>584.46600000000001</v>
      </c>
      <c r="M591" s="182"/>
      <c r="N591" s="182"/>
      <c r="O591" s="182"/>
      <c r="P591" s="182"/>
    </row>
    <row r="592" spans="1:16" s="91" customFormat="1" ht="15.75" customHeight="1">
      <c r="A592" s="311">
        <v>45614</v>
      </c>
      <c r="B592" s="318" t="s">
        <v>17</v>
      </c>
      <c r="C592" s="268" t="s">
        <v>38</v>
      </c>
      <c r="D592" s="215" t="s">
        <v>6</v>
      </c>
      <c r="E592" s="371">
        <v>5000</v>
      </c>
      <c r="F592" s="239">
        <f t="shared" si="9"/>
        <v>8.5548175599607159</v>
      </c>
      <c r="G592" s="94" t="s">
        <v>518</v>
      </c>
      <c r="H592" s="189"/>
      <c r="I592" s="36" t="s">
        <v>69</v>
      </c>
      <c r="J592" s="225" t="s">
        <v>21</v>
      </c>
      <c r="K592" s="227" t="s">
        <v>103</v>
      </c>
      <c r="L592" s="191">
        <v>584.46600000000001</v>
      </c>
      <c r="M592" s="182"/>
      <c r="N592" s="182"/>
      <c r="O592" s="182"/>
      <c r="P592" s="182"/>
    </row>
    <row r="593" spans="1:16" s="91" customFormat="1" ht="15.75" customHeight="1">
      <c r="A593" s="311">
        <v>45614</v>
      </c>
      <c r="B593" s="318" t="s">
        <v>17</v>
      </c>
      <c r="C593" s="268" t="s">
        <v>38</v>
      </c>
      <c r="D593" s="215" t="s">
        <v>5</v>
      </c>
      <c r="E593" s="371">
        <v>5000</v>
      </c>
      <c r="F593" s="239">
        <f t="shared" si="9"/>
        <v>8.5548175599607159</v>
      </c>
      <c r="G593" s="94" t="s">
        <v>519</v>
      </c>
      <c r="H593" s="189"/>
      <c r="I593" s="176" t="s">
        <v>43</v>
      </c>
      <c r="J593" s="225" t="s">
        <v>21</v>
      </c>
      <c r="K593" s="227" t="s">
        <v>103</v>
      </c>
      <c r="L593" s="191">
        <v>584.46600000000001</v>
      </c>
      <c r="M593" s="182"/>
      <c r="N593" s="182"/>
      <c r="O593" s="182"/>
      <c r="P593" s="182"/>
    </row>
    <row r="594" spans="1:16" s="91" customFormat="1" ht="15.75" customHeight="1">
      <c r="A594" s="311">
        <v>45614</v>
      </c>
      <c r="B594" s="318" t="s">
        <v>17</v>
      </c>
      <c r="C594" s="268" t="s">
        <v>38</v>
      </c>
      <c r="D594" s="215" t="s">
        <v>5</v>
      </c>
      <c r="E594" s="371">
        <v>5000</v>
      </c>
      <c r="F594" s="239">
        <f t="shared" si="9"/>
        <v>8.5548175599607159</v>
      </c>
      <c r="G594" s="94" t="s">
        <v>520</v>
      </c>
      <c r="H594" s="189"/>
      <c r="I594" s="44" t="s">
        <v>24</v>
      </c>
      <c r="J594" s="225" t="s">
        <v>21</v>
      </c>
      <c r="K594" s="227" t="s">
        <v>103</v>
      </c>
      <c r="L594" s="191">
        <v>584.46600000000001</v>
      </c>
      <c r="M594" s="182"/>
      <c r="N594" s="182"/>
      <c r="O594" s="182"/>
      <c r="P594" s="182"/>
    </row>
    <row r="595" spans="1:16" s="91" customFormat="1" ht="15.75" customHeight="1">
      <c r="A595" s="311">
        <v>45614</v>
      </c>
      <c r="B595" s="318" t="s">
        <v>17</v>
      </c>
      <c r="C595" s="268" t="s">
        <v>38</v>
      </c>
      <c r="D595" s="215" t="s">
        <v>7</v>
      </c>
      <c r="E595" s="371">
        <v>2500</v>
      </c>
      <c r="F595" s="239">
        <f t="shared" si="9"/>
        <v>4.277408779980358</v>
      </c>
      <c r="G595" s="94" t="s">
        <v>521</v>
      </c>
      <c r="H595" s="189"/>
      <c r="I595" s="44" t="s">
        <v>13</v>
      </c>
      <c r="J595" s="225" t="s">
        <v>21</v>
      </c>
      <c r="K595" s="227" t="s">
        <v>103</v>
      </c>
      <c r="L595" s="191">
        <v>584.46600000000001</v>
      </c>
      <c r="M595" s="182"/>
      <c r="N595" s="182"/>
      <c r="O595" s="182"/>
      <c r="P595" s="182"/>
    </row>
    <row r="596" spans="1:16" s="91" customFormat="1" ht="15.75" customHeight="1">
      <c r="A596" s="311">
        <v>45614</v>
      </c>
      <c r="B596" s="318" t="s">
        <v>17</v>
      </c>
      <c r="C596" s="268" t="s">
        <v>38</v>
      </c>
      <c r="D596" s="215" t="s">
        <v>6</v>
      </c>
      <c r="E596" s="371">
        <v>2500</v>
      </c>
      <c r="F596" s="239">
        <f t="shared" si="9"/>
        <v>4.277408779980358</v>
      </c>
      <c r="G596" s="94" t="s">
        <v>522</v>
      </c>
      <c r="H596" s="189"/>
      <c r="I596" s="44" t="s">
        <v>11</v>
      </c>
      <c r="J596" s="225" t="s">
        <v>21</v>
      </c>
      <c r="K596" s="227" t="s">
        <v>103</v>
      </c>
      <c r="L596" s="191">
        <v>584.46600000000001</v>
      </c>
      <c r="M596" s="182"/>
      <c r="N596" s="182"/>
      <c r="O596" s="182"/>
      <c r="P596" s="182"/>
    </row>
    <row r="597" spans="1:16" s="91" customFormat="1" ht="15.75" customHeight="1">
      <c r="A597" s="311">
        <v>45614</v>
      </c>
      <c r="B597" s="318" t="s">
        <v>17</v>
      </c>
      <c r="C597" s="268" t="s">
        <v>38</v>
      </c>
      <c r="D597" s="215" t="s">
        <v>6</v>
      </c>
      <c r="E597" s="371">
        <v>2500</v>
      </c>
      <c r="F597" s="239">
        <f t="shared" si="9"/>
        <v>4.277408779980358</v>
      </c>
      <c r="G597" s="94" t="s">
        <v>523</v>
      </c>
      <c r="H597" s="241"/>
      <c r="I597" s="44" t="s">
        <v>55</v>
      </c>
      <c r="J597" s="225" t="s">
        <v>21</v>
      </c>
      <c r="K597" s="227" t="s">
        <v>103</v>
      </c>
      <c r="L597" s="191">
        <v>584.46600000000001</v>
      </c>
      <c r="M597" s="182"/>
      <c r="N597" s="182"/>
      <c r="O597" s="182"/>
      <c r="P597" s="182"/>
    </row>
    <row r="598" spans="1:16" s="91" customFormat="1" ht="15.75" customHeight="1">
      <c r="A598" s="311">
        <v>45614</v>
      </c>
      <c r="B598" s="318" t="s">
        <v>17</v>
      </c>
      <c r="C598" s="268" t="s">
        <v>38</v>
      </c>
      <c r="D598" s="215" t="s">
        <v>6</v>
      </c>
      <c r="E598" s="371">
        <v>2500</v>
      </c>
      <c r="F598" s="239">
        <f t="shared" si="9"/>
        <v>4.277408779980358</v>
      </c>
      <c r="G598" s="94" t="s">
        <v>524</v>
      </c>
      <c r="H598" s="241"/>
      <c r="I598" s="36" t="s">
        <v>211</v>
      </c>
      <c r="J598" s="225" t="s">
        <v>21</v>
      </c>
      <c r="K598" s="227" t="s">
        <v>103</v>
      </c>
      <c r="L598" s="191">
        <v>584.46600000000001</v>
      </c>
      <c r="M598" s="182"/>
      <c r="N598" s="182"/>
      <c r="O598" s="182"/>
      <c r="P598" s="182"/>
    </row>
    <row r="599" spans="1:16" s="91" customFormat="1" ht="15.75" customHeight="1">
      <c r="A599" s="311">
        <v>45614</v>
      </c>
      <c r="B599" s="318" t="s">
        <v>17</v>
      </c>
      <c r="C599" s="268" t="s">
        <v>38</v>
      </c>
      <c r="D599" s="215" t="s">
        <v>5</v>
      </c>
      <c r="E599" s="371">
        <v>2500</v>
      </c>
      <c r="F599" s="239">
        <f t="shared" si="9"/>
        <v>4.277408779980358</v>
      </c>
      <c r="G599" s="94" t="s">
        <v>525</v>
      </c>
      <c r="H599" s="241"/>
      <c r="I599" s="44" t="s">
        <v>93</v>
      </c>
      <c r="J599" s="225" t="s">
        <v>21</v>
      </c>
      <c r="K599" s="227" t="s">
        <v>103</v>
      </c>
      <c r="L599" s="191">
        <v>584.46600000000001</v>
      </c>
      <c r="M599" s="182"/>
      <c r="N599" s="182"/>
      <c r="O599" s="182"/>
      <c r="P599" s="182"/>
    </row>
    <row r="600" spans="1:16" s="91" customFormat="1" ht="15.75" customHeight="1">
      <c r="A600" s="311">
        <v>45614</v>
      </c>
      <c r="B600" s="318" t="s">
        <v>17</v>
      </c>
      <c r="C600" s="268" t="s">
        <v>38</v>
      </c>
      <c r="D600" s="215" t="s">
        <v>5</v>
      </c>
      <c r="E600" s="371">
        <v>2500</v>
      </c>
      <c r="F600" s="239">
        <f t="shared" si="9"/>
        <v>4.277408779980358</v>
      </c>
      <c r="G600" s="94" t="s">
        <v>526</v>
      </c>
      <c r="H600" s="357"/>
      <c r="I600" s="44" t="s">
        <v>220</v>
      </c>
      <c r="J600" s="225" t="s">
        <v>21</v>
      </c>
      <c r="K600" s="227" t="s">
        <v>103</v>
      </c>
      <c r="L600" s="191">
        <v>584.46600000000001</v>
      </c>
      <c r="M600" s="182"/>
      <c r="N600" s="182"/>
      <c r="O600" s="182"/>
      <c r="P600" s="182"/>
    </row>
    <row r="601" spans="1:16" s="91" customFormat="1" ht="15.75" customHeight="1">
      <c r="A601" s="311">
        <v>45614</v>
      </c>
      <c r="B601" s="318" t="s">
        <v>17</v>
      </c>
      <c r="C601" s="268" t="s">
        <v>38</v>
      </c>
      <c r="D601" s="215" t="s">
        <v>5</v>
      </c>
      <c r="E601" s="371">
        <v>2500</v>
      </c>
      <c r="F601" s="239">
        <f t="shared" si="9"/>
        <v>4.277408779980358</v>
      </c>
      <c r="G601" s="94" t="s">
        <v>527</v>
      </c>
      <c r="H601" s="189"/>
      <c r="I601" s="44" t="s">
        <v>238</v>
      </c>
      <c r="J601" s="225" t="s">
        <v>21</v>
      </c>
      <c r="K601" s="227" t="s">
        <v>103</v>
      </c>
      <c r="L601" s="191">
        <v>584.46600000000001</v>
      </c>
      <c r="M601" s="182"/>
      <c r="N601" s="182"/>
      <c r="O601" s="182"/>
      <c r="P601" s="182"/>
    </row>
    <row r="602" spans="1:16" s="91" customFormat="1" ht="15.75" customHeight="1">
      <c r="A602" s="311">
        <v>45614</v>
      </c>
      <c r="B602" s="318" t="s">
        <v>17</v>
      </c>
      <c r="C602" s="268" t="s">
        <v>38</v>
      </c>
      <c r="D602" s="215" t="s">
        <v>9</v>
      </c>
      <c r="E602" s="371">
        <v>2500</v>
      </c>
      <c r="F602" s="239">
        <f t="shared" si="9"/>
        <v>4.277408779980358</v>
      </c>
      <c r="G602" s="288" t="s">
        <v>528</v>
      </c>
      <c r="H602" s="189"/>
      <c r="I602" s="44" t="s">
        <v>209</v>
      </c>
      <c r="J602" s="225" t="s">
        <v>21</v>
      </c>
      <c r="K602" s="227" t="s">
        <v>103</v>
      </c>
      <c r="L602" s="191">
        <v>584.46600000000001</v>
      </c>
      <c r="M602" s="182"/>
      <c r="N602" s="182"/>
      <c r="O602" s="182"/>
      <c r="P602" s="182"/>
    </row>
    <row r="603" spans="1:16" s="91" customFormat="1" ht="15.75" customHeight="1">
      <c r="A603" s="311">
        <v>45614</v>
      </c>
      <c r="B603" s="318" t="s">
        <v>17</v>
      </c>
      <c r="C603" s="268" t="s">
        <v>38</v>
      </c>
      <c r="D603" s="215" t="s">
        <v>9</v>
      </c>
      <c r="E603" s="371">
        <v>2500</v>
      </c>
      <c r="F603" s="239">
        <f t="shared" si="9"/>
        <v>4.277408779980358</v>
      </c>
      <c r="G603" s="288" t="s">
        <v>529</v>
      </c>
      <c r="H603" s="357"/>
      <c r="I603" s="44" t="s">
        <v>14</v>
      </c>
      <c r="J603" s="225" t="s">
        <v>21</v>
      </c>
      <c r="K603" s="227" t="s">
        <v>103</v>
      </c>
      <c r="L603" s="191">
        <v>584.46600000000001</v>
      </c>
      <c r="M603" s="182"/>
      <c r="N603" s="182"/>
      <c r="O603" s="182"/>
      <c r="P603" s="182"/>
    </row>
    <row r="604" spans="1:16" s="91" customFormat="1" ht="15.75" customHeight="1">
      <c r="A604" s="311">
        <v>45614</v>
      </c>
      <c r="B604" s="319" t="s">
        <v>44</v>
      </c>
      <c r="C604" s="268" t="s">
        <v>54</v>
      </c>
      <c r="D604" s="203" t="s">
        <v>8</v>
      </c>
      <c r="E604" s="371">
        <v>2700</v>
      </c>
      <c r="F604" s="239">
        <f t="shared" si="9"/>
        <v>4.619601482378787</v>
      </c>
      <c r="G604" s="288" t="s">
        <v>219</v>
      </c>
      <c r="H604" s="357"/>
      <c r="I604" s="88" t="s">
        <v>16</v>
      </c>
      <c r="J604" s="225" t="s">
        <v>21</v>
      </c>
      <c r="K604" s="227" t="s">
        <v>103</v>
      </c>
      <c r="L604" s="191">
        <v>584.46600000000001</v>
      </c>
      <c r="M604" s="182"/>
      <c r="N604" s="182"/>
      <c r="O604" s="182"/>
      <c r="P604" s="182"/>
    </row>
    <row r="605" spans="1:16" s="91" customFormat="1" ht="15.75" customHeight="1">
      <c r="A605" s="312">
        <v>45614</v>
      </c>
      <c r="B605" s="324" t="s">
        <v>68</v>
      </c>
      <c r="C605" s="268" t="s">
        <v>54</v>
      </c>
      <c r="D605" s="204" t="s">
        <v>8</v>
      </c>
      <c r="E605" s="371">
        <v>1900</v>
      </c>
      <c r="F605" s="239">
        <f t="shared" si="9"/>
        <v>3.2508306727850722</v>
      </c>
      <c r="G605" s="292" t="s">
        <v>240</v>
      </c>
      <c r="H605" s="189"/>
      <c r="I605" s="199" t="s">
        <v>15</v>
      </c>
      <c r="J605" s="225" t="s">
        <v>21</v>
      </c>
      <c r="K605" s="227" t="s">
        <v>103</v>
      </c>
      <c r="L605" s="191">
        <v>584.46600000000001</v>
      </c>
      <c r="M605" s="182"/>
      <c r="N605" s="182"/>
      <c r="O605" s="182"/>
      <c r="P605" s="182"/>
    </row>
    <row r="606" spans="1:16" s="91" customFormat="1" ht="15.75" customHeight="1">
      <c r="A606" s="312">
        <v>45614</v>
      </c>
      <c r="B606" s="324" t="s">
        <v>615</v>
      </c>
      <c r="C606" s="268" t="s">
        <v>210</v>
      </c>
      <c r="D606" s="204" t="s">
        <v>8</v>
      </c>
      <c r="E606" s="371">
        <v>2000</v>
      </c>
      <c r="F606" s="239">
        <f t="shared" si="9"/>
        <v>3.4219270239842863</v>
      </c>
      <c r="G606" s="292" t="s">
        <v>239</v>
      </c>
      <c r="H606" s="359"/>
      <c r="I606" s="199" t="s">
        <v>15</v>
      </c>
      <c r="J606" s="225" t="s">
        <v>21</v>
      </c>
      <c r="K606" s="227" t="s">
        <v>103</v>
      </c>
      <c r="L606" s="191">
        <v>584.46600000000001</v>
      </c>
      <c r="M606" s="182"/>
      <c r="N606" s="182"/>
      <c r="O606" s="182"/>
      <c r="P606" s="182"/>
    </row>
    <row r="607" spans="1:16" s="91" customFormat="1" ht="15.75" customHeight="1">
      <c r="A607" s="187">
        <v>45614</v>
      </c>
      <c r="B607" s="322" t="s">
        <v>44</v>
      </c>
      <c r="C607" s="268" t="s">
        <v>54</v>
      </c>
      <c r="D607" s="192" t="s">
        <v>111</v>
      </c>
      <c r="E607" s="371">
        <v>2700</v>
      </c>
      <c r="F607" s="239">
        <f t="shared" si="9"/>
        <v>4.619601482378787</v>
      </c>
      <c r="G607" s="295" t="s">
        <v>59</v>
      </c>
      <c r="H607" s="197"/>
      <c r="I607" s="36" t="s">
        <v>69</v>
      </c>
      <c r="J607" s="225" t="s">
        <v>21</v>
      </c>
      <c r="K607" s="227" t="s">
        <v>103</v>
      </c>
      <c r="L607" s="191">
        <v>584.46600000000001</v>
      </c>
    </row>
    <row r="608" spans="1:16" s="91" customFormat="1" ht="15.75" customHeight="1">
      <c r="A608" s="311">
        <v>45614</v>
      </c>
      <c r="B608" s="319" t="s">
        <v>44</v>
      </c>
      <c r="C608" s="268" t="s">
        <v>54</v>
      </c>
      <c r="D608" s="203" t="s">
        <v>6</v>
      </c>
      <c r="E608" s="371">
        <v>2000</v>
      </c>
      <c r="F608" s="239">
        <f t="shared" si="9"/>
        <v>3.4219270239842863</v>
      </c>
      <c r="G608" s="211" t="s">
        <v>112</v>
      </c>
      <c r="H608" s="357"/>
      <c r="I608" s="208" t="s">
        <v>11</v>
      </c>
      <c r="J608" s="225" t="s">
        <v>21</v>
      </c>
      <c r="K608" s="227" t="s">
        <v>103</v>
      </c>
      <c r="L608" s="191">
        <v>584.46600000000001</v>
      </c>
      <c r="M608" s="182"/>
      <c r="N608" s="182"/>
      <c r="O608" s="182"/>
      <c r="P608" s="182"/>
    </row>
    <row r="609" spans="1:16" s="91" customFormat="1" ht="15.75" customHeight="1">
      <c r="A609" s="311">
        <v>45614</v>
      </c>
      <c r="B609" s="319" t="s">
        <v>44</v>
      </c>
      <c r="C609" s="268" t="s">
        <v>54</v>
      </c>
      <c r="D609" s="203" t="s">
        <v>9</v>
      </c>
      <c r="E609" s="371">
        <v>12000</v>
      </c>
      <c r="F609" s="239">
        <f t="shared" si="9"/>
        <v>20.53156214390572</v>
      </c>
      <c r="G609" s="288" t="s">
        <v>56</v>
      </c>
      <c r="H609" s="175"/>
      <c r="I609" s="44" t="s">
        <v>14</v>
      </c>
      <c r="J609" s="225" t="s">
        <v>21</v>
      </c>
      <c r="K609" s="227" t="s">
        <v>103</v>
      </c>
      <c r="L609" s="191">
        <v>584.46600000000001</v>
      </c>
      <c r="M609" s="182"/>
      <c r="N609" s="182"/>
      <c r="O609" s="182"/>
      <c r="P609" s="182"/>
    </row>
    <row r="610" spans="1:16" s="91" customFormat="1" ht="15.75" customHeight="1">
      <c r="A610" s="311">
        <v>45614</v>
      </c>
      <c r="B610" s="209" t="s">
        <v>44</v>
      </c>
      <c r="C610" s="268" t="s">
        <v>54</v>
      </c>
      <c r="D610" s="280" t="s">
        <v>9</v>
      </c>
      <c r="E610" s="371">
        <v>3000</v>
      </c>
      <c r="F610" s="239">
        <f t="shared" si="9"/>
        <v>5.1328905359764301</v>
      </c>
      <c r="G610" s="300" t="s">
        <v>229</v>
      </c>
      <c r="H610" s="357"/>
      <c r="I610" s="36" t="s">
        <v>225</v>
      </c>
      <c r="J610" s="225" t="s">
        <v>21</v>
      </c>
      <c r="K610" s="227" t="s">
        <v>103</v>
      </c>
      <c r="L610" s="191">
        <v>584.46600000000001</v>
      </c>
      <c r="M610" s="182"/>
      <c r="N610" s="182"/>
      <c r="O610" s="182"/>
      <c r="P610" s="182"/>
    </row>
    <row r="611" spans="1:16" s="91" customFormat="1" ht="15.75" customHeight="1">
      <c r="A611" s="311">
        <v>45614</v>
      </c>
      <c r="B611" s="319" t="s">
        <v>44</v>
      </c>
      <c r="C611" s="268" t="s">
        <v>54</v>
      </c>
      <c r="D611" s="203" t="s">
        <v>6</v>
      </c>
      <c r="E611" s="371">
        <v>2000</v>
      </c>
      <c r="F611" s="239">
        <f t="shared" si="9"/>
        <v>3.4219270239842863</v>
      </c>
      <c r="G611" s="211" t="s">
        <v>84</v>
      </c>
      <c r="H611" s="366"/>
      <c r="I611" s="208" t="s">
        <v>55</v>
      </c>
      <c r="J611" s="225" t="s">
        <v>21</v>
      </c>
      <c r="K611" s="227" t="s">
        <v>103</v>
      </c>
      <c r="L611" s="191">
        <v>584.46600000000001</v>
      </c>
      <c r="M611" s="182"/>
      <c r="N611" s="182"/>
      <c r="O611" s="182"/>
      <c r="P611" s="182"/>
    </row>
    <row r="612" spans="1:16" s="91" customFormat="1" ht="15.75" customHeight="1">
      <c r="A612" s="311">
        <v>45614</v>
      </c>
      <c r="B612" s="319" t="s">
        <v>667</v>
      </c>
      <c r="C612" s="268" t="s">
        <v>10</v>
      </c>
      <c r="D612" s="192" t="s">
        <v>111</v>
      </c>
      <c r="E612" s="371">
        <v>75000</v>
      </c>
      <c r="F612" s="239">
        <f t="shared" si="9"/>
        <v>128.00753708378349</v>
      </c>
      <c r="G612" s="288" t="s">
        <v>222</v>
      </c>
      <c r="H612" s="189"/>
      <c r="I612" s="176" t="s">
        <v>43</v>
      </c>
      <c r="J612" s="225" t="s">
        <v>21</v>
      </c>
      <c r="K612" s="227" t="s">
        <v>762</v>
      </c>
      <c r="L612" s="191">
        <v>585.90300000000002</v>
      </c>
    </row>
    <row r="613" spans="1:16" s="91" customFormat="1" ht="15.75" customHeight="1">
      <c r="A613" s="311">
        <v>45614</v>
      </c>
      <c r="B613" s="319" t="s">
        <v>759</v>
      </c>
      <c r="C613" s="268" t="s">
        <v>47</v>
      </c>
      <c r="D613" s="192" t="s">
        <v>111</v>
      </c>
      <c r="E613" s="371">
        <v>50000</v>
      </c>
      <c r="F613" s="239">
        <f t="shared" si="9"/>
        <v>85.338358055855664</v>
      </c>
      <c r="G613" s="211" t="s">
        <v>57</v>
      </c>
      <c r="H613" s="175"/>
      <c r="I613" s="176" t="s">
        <v>43</v>
      </c>
      <c r="J613" s="225" t="s">
        <v>21</v>
      </c>
      <c r="K613" s="227" t="s">
        <v>762</v>
      </c>
      <c r="L613" s="191">
        <v>585.90300000000002</v>
      </c>
    </row>
    <row r="614" spans="1:16" s="91" customFormat="1" ht="15.75" customHeight="1">
      <c r="A614" s="311">
        <v>45614</v>
      </c>
      <c r="B614" s="319" t="s">
        <v>44</v>
      </c>
      <c r="C614" s="268" t="s">
        <v>54</v>
      </c>
      <c r="D614" s="203" t="s">
        <v>5</v>
      </c>
      <c r="E614" s="371">
        <v>3800</v>
      </c>
      <c r="F614" s="239">
        <f t="shared" si="9"/>
        <v>6.5016613455701444</v>
      </c>
      <c r="G614" s="211" t="s">
        <v>58</v>
      </c>
      <c r="H614" s="197"/>
      <c r="I614" s="34" t="s">
        <v>24</v>
      </c>
      <c r="J614" s="225" t="s">
        <v>21</v>
      </c>
      <c r="K614" s="227" t="s">
        <v>103</v>
      </c>
      <c r="L614" s="191">
        <v>584.46600000000001</v>
      </c>
      <c r="M614" s="182"/>
      <c r="N614" s="182"/>
      <c r="O614" s="182"/>
      <c r="P614" s="182"/>
    </row>
    <row r="615" spans="1:16" s="91" customFormat="1" ht="15.75" customHeight="1">
      <c r="A615" s="311">
        <v>45614</v>
      </c>
      <c r="B615" s="319" t="s">
        <v>44</v>
      </c>
      <c r="C615" s="268" t="s">
        <v>54</v>
      </c>
      <c r="D615" s="219" t="s">
        <v>5</v>
      </c>
      <c r="E615" s="371">
        <v>3500</v>
      </c>
      <c r="F615" s="239">
        <f t="shared" si="9"/>
        <v>5.9883722919725013</v>
      </c>
      <c r="G615" s="211" t="s">
        <v>94</v>
      </c>
      <c r="H615" s="270"/>
      <c r="I615" s="36" t="s">
        <v>93</v>
      </c>
      <c r="J615" s="225" t="s">
        <v>21</v>
      </c>
      <c r="K615" s="227" t="s">
        <v>103</v>
      </c>
      <c r="L615" s="191">
        <v>584.46600000000001</v>
      </c>
      <c r="M615" s="182"/>
      <c r="N615" s="182"/>
      <c r="O615" s="182"/>
      <c r="P615" s="182"/>
    </row>
    <row r="616" spans="1:16" s="91" customFormat="1" ht="15.75" customHeight="1">
      <c r="A616" s="311">
        <v>45614</v>
      </c>
      <c r="B616" s="319" t="s">
        <v>44</v>
      </c>
      <c r="C616" s="268" t="s">
        <v>54</v>
      </c>
      <c r="D616" s="284" t="s">
        <v>6</v>
      </c>
      <c r="E616" s="371">
        <v>3000</v>
      </c>
      <c r="F616" s="239">
        <f t="shared" si="9"/>
        <v>5.1328905359764301</v>
      </c>
      <c r="G616" s="276" t="s">
        <v>231</v>
      </c>
      <c r="H616" s="189"/>
      <c r="I616" s="36" t="s">
        <v>211</v>
      </c>
      <c r="J616" s="225" t="s">
        <v>21</v>
      </c>
      <c r="K616" s="227" t="s">
        <v>103</v>
      </c>
      <c r="L616" s="191">
        <v>584.46600000000001</v>
      </c>
      <c r="M616" s="182"/>
      <c r="N616" s="182"/>
      <c r="O616" s="182"/>
      <c r="P616" s="182"/>
    </row>
    <row r="617" spans="1:16" s="91" customFormat="1" ht="15.75" customHeight="1">
      <c r="A617" s="311">
        <v>45614</v>
      </c>
      <c r="B617" s="319" t="s">
        <v>68</v>
      </c>
      <c r="C617" s="268" t="s">
        <v>711</v>
      </c>
      <c r="D617" s="219" t="s">
        <v>5</v>
      </c>
      <c r="E617" s="371">
        <v>1800</v>
      </c>
      <c r="F617" s="239">
        <f t="shared" si="9"/>
        <v>3.0797343215858577</v>
      </c>
      <c r="G617" s="211" t="s">
        <v>247</v>
      </c>
      <c r="H617" s="270">
        <v>11</v>
      </c>
      <c r="I617" s="36" t="s">
        <v>220</v>
      </c>
      <c r="J617" s="225" t="s">
        <v>21</v>
      </c>
      <c r="K617" s="227" t="s">
        <v>103</v>
      </c>
      <c r="L617" s="191">
        <v>584.46600000000001</v>
      </c>
      <c r="M617" s="182"/>
      <c r="N617" s="182"/>
      <c r="O617" s="182"/>
      <c r="P617" s="182"/>
    </row>
    <row r="618" spans="1:16" s="91" customFormat="1" ht="15.75" customHeight="1">
      <c r="A618" s="311">
        <v>45614</v>
      </c>
      <c r="B618" s="319" t="s">
        <v>44</v>
      </c>
      <c r="C618" s="268" t="s">
        <v>54</v>
      </c>
      <c r="D618" s="219" t="s">
        <v>5</v>
      </c>
      <c r="E618" s="371">
        <v>2000</v>
      </c>
      <c r="F618" s="239">
        <f t="shared" si="9"/>
        <v>3.4219270239842863</v>
      </c>
      <c r="G618" s="211" t="s">
        <v>248</v>
      </c>
      <c r="H618" s="270"/>
      <c r="I618" s="36" t="s">
        <v>238</v>
      </c>
      <c r="J618" s="225" t="s">
        <v>21</v>
      </c>
      <c r="K618" s="227" t="s">
        <v>103</v>
      </c>
      <c r="L618" s="191">
        <v>584.46600000000001</v>
      </c>
      <c r="M618" s="182"/>
      <c r="N618" s="182"/>
      <c r="O618" s="182"/>
      <c r="P618" s="182"/>
    </row>
    <row r="619" spans="1:16" s="91" customFormat="1" ht="15.75" customHeight="1">
      <c r="A619" s="311">
        <v>45614</v>
      </c>
      <c r="B619" s="319" t="s">
        <v>44</v>
      </c>
      <c r="C619" s="268" t="s">
        <v>54</v>
      </c>
      <c r="D619" s="81" t="s">
        <v>7</v>
      </c>
      <c r="E619" s="371">
        <v>3000</v>
      </c>
      <c r="F619" s="239">
        <f t="shared" si="9"/>
        <v>5.1328905359764301</v>
      </c>
      <c r="G619" s="288" t="s">
        <v>249</v>
      </c>
      <c r="H619" s="189"/>
      <c r="I619" s="88" t="s">
        <v>13</v>
      </c>
      <c r="J619" s="225" t="s">
        <v>21</v>
      </c>
      <c r="K619" s="227" t="s">
        <v>103</v>
      </c>
      <c r="L619" s="191">
        <v>584.46600000000001</v>
      </c>
      <c r="M619" s="182"/>
      <c r="N619" s="182"/>
      <c r="O619" s="182"/>
      <c r="P619" s="182"/>
    </row>
    <row r="620" spans="1:16" s="91" customFormat="1" ht="15.75" customHeight="1">
      <c r="A620" s="311">
        <v>45615</v>
      </c>
      <c r="B620" s="318" t="s">
        <v>17</v>
      </c>
      <c r="C620" s="268" t="s">
        <v>38</v>
      </c>
      <c r="D620" s="218" t="s">
        <v>8</v>
      </c>
      <c r="E620" s="371">
        <v>5000</v>
      </c>
      <c r="F620" s="239">
        <f t="shared" si="9"/>
        <v>8.5548175599607159</v>
      </c>
      <c r="G620" s="288" t="s">
        <v>530</v>
      </c>
      <c r="H620" s="189"/>
      <c r="I620" s="44" t="s">
        <v>16</v>
      </c>
      <c r="J620" s="225" t="s">
        <v>21</v>
      </c>
      <c r="K620" s="227" t="s">
        <v>103</v>
      </c>
      <c r="L620" s="191">
        <v>584.46600000000001</v>
      </c>
      <c r="M620" s="182"/>
      <c r="N620" s="182"/>
      <c r="O620" s="182"/>
      <c r="P620" s="182"/>
    </row>
    <row r="621" spans="1:16" s="91" customFormat="1" ht="15.75" customHeight="1">
      <c r="A621" s="311">
        <v>45615</v>
      </c>
      <c r="B621" s="318" t="s">
        <v>17</v>
      </c>
      <c r="C621" s="268" t="s">
        <v>38</v>
      </c>
      <c r="D621" s="218" t="s">
        <v>8</v>
      </c>
      <c r="E621" s="371">
        <v>5000</v>
      </c>
      <c r="F621" s="239">
        <f t="shared" si="9"/>
        <v>8.5548175599607159</v>
      </c>
      <c r="G621" s="51" t="s">
        <v>531</v>
      </c>
      <c r="H621" s="359"/>
      <c r="I621" s="44" t="s">
        <v>15</v>
      </c>
      <c r="J621" s="225" t="s">
        <v>21</v>
      </c>
      <c r="K621" s="227" t="s">
        <v>103</v>
      </c>
      <c r="L621" s="191">
        <v>584.46600000000001</v>
      </c>
      <c r="M621" s="182"/>
      <c r="N621" s="182"/>
      <c r="O621" s="182"/>
      <c r="P621" s="182"/>
    </row>
    <row r="622" spans="1:16" s="91" customFormat="1" ht="15.75" customHeight="1">
      <c r="A622" s="311">
        <v>45615</v>
      </c>
      <c r="B622" s="318" t="s">
        <v>17</v>
      </c>
      <c r="C622" s="268" t="s">
        <v>38</v>
      </c>
      <c r="D622" s="218" t="s">
        <v>6</v>
      </c>
      <c r="E622" s="371">
        <v>5000</v>
      </c>
      <c r="F622" s="239">
        <f t="shared" si="9"/>
        <v>8.5548175599607159</v>
      </c>
      <c r="G622" s="288" t="s">
        <v>532</v>
      </c>
      <c r="H622" s="357"/>
      <c r="I622" s="36" t="s">
        <v>69</v>
      </c>
      <c r="J622" s="225" t="s">
        <v>21</v>
      </c>
      <c r="K622" s="227" t="s">
        <v>103</v>
      </c>
      <c r="L622" s="191">
        <v>584.46600000000001</v>
      </c>
      <c r="M622" s="182"/>
      <c r="N622" s="182"/>
      <c r="O622" s="182"/>
      <c r="P622" s="182"/>
    </row>
    <row r="623" spans="1:16" s="91" customFormat="1" ht="15.75" customHeight="1">
      <c r="A623" s="311">
        <v>45615</v>
      </c>
      <c r="B623" s="318" t="s">
        <v>17</v>
      </c>
      <c r="C623" s="268" t="s">
        <v>38</v>
      </c>
      <c r="D623" s="215" t="s">
        <v>5</v>
      </c>
      <c r="E623" s="371">
        <v>5000</v>
      </c>
      <c r="F623" s="239">
        <f t="shared" si="9"/>
        <v>8.5548175599607159</v>
      </c>
      <c r="G623" s="288" t="s">
        <v>533</v>
      </c>
      <c r="H623" s="189"/>
      <c r="I623" s="176" t="s">
        <v>43</v>
      </c>
      <c r="J623" s="225" t="s">
        <v>21</v>
      </c>
      <c r="K623" s="227" t="s">
        <v>103</v>
      </c>
      <c r="L623" s="191">
        <v>584.46600000000001</v>
      </c>
      <c r="M623" s="182"/>
      <c r="N623" s="182"/>
      <c r="O623" s="182"/>
      <c r="P623" s="182"/>
    </row>
    <row r="624" spans="1:16" s="91" customFormat="1" ht="14.45" customHeight="1">
      <c r="A624" s="311">
        <v>45615</v>
      </c>
      <c r="B624" s="318" t="s">
        <v>17</v>
      </c>
      <c r="C624" s="268" t="s">
        <v>38</v>
      </c>
      <c r="D624" s="215" t="s">
        <v>5</v>
      </c>
      <c r="E624" s="371">
        <v>5000</v>
      </c>
      <c r="F624" s="239">
        <f t="shared" si="9"/>
        <v>8.5548175599607159</v>
      </c>
      <c r="G624" s="288" t="s">
        <v>534</v>
      </c>
      <c r="H624" s="189"/>
      <c r="I624" s="44" t="s">
        <v>24</v>
      </c>
      <c r="J624" s="225" t="s">
        <v>21</v>
      </c>
      <c r="K624" s="227" t="s">
        <v>103</v>
      </c>
      <c r="L624" s="191">
        <v>584.46600000000001</v>
      </c>
      <c r="M624" s="182"/>
      <c r="N624" s="182"/>
      <c r="O624" s="182"/>
      <c r="P624" s="182"/>
    </row>
    <row r="625" spans="1:16" s="91" customFormat="1" ht="14.45" customHeight="1">
      <c r="A625" s="311">
        <v>45615</v>
      </c>
      <c r="B625" s="318" t="s">
        <v>17</v>
      </c>
      <c r="C625" s="268" t="s">
        <v>38</v>
      </c>
      <c r="D625" s="215" t="s">
        <v>7</v>
      </c>
      <c r="E625" s="371">
        <v>2500</v>
      </c>
      <c r="F625" s="239">
        <f t="shared" si="9"/>
        <v>4.277408779980358</v>
      </c>
      <c r="G625" s="288" t="s">
        <v>535</v>
      </c>
      <c r="H625" s="175"/>
      <c r="I625" s="44" t="s">
        <v>13</v>
      </c>
      <c r="J625" s="225" t="s">
        <v>21</v>
      </c>
      <c r="K625" s="227" t="s">
        <v>103</v>
      </c>
      <c r="L625" s="191">
        <v>584.46600000000001</v>
      </c>
      <c r="M625" s="182"/>
      <c r="N625" s="182"/>
      <c r="O625" s="182"/>
      <c r="P625" s="182"/>
    </row>
    <row r="626" spans="1:16" s="91" customFormat="1" ht="14.45" customHeight="1">
      <c r="A626" s="311">
        <v>45615</v>
      </c>
      <c r="B626" s="318" t="s">
        <v>17</v>
      </c>
      <c r="C626" s="268" t="s">
        <v>38</v>
      </c>
      <c r="D626" s="215" t="s">
        <v>6</v>
      </c>
      <c r="E626" s="371">
        <v>2500</v>
      </c>
      <c r="F626" s="239">
        <f t="shared" si="9"/>
        <v>4.277408779980358</v>
      </c>
      <c r="G626" s="288" t="s">
        <v>536</v>
      </c>
      <c r="H626" s="189"/>
      <c r="I626" s="44" t="s">
        <v>11</v>
      </c>
      <c r="J626" s="225" t="s">
        <v>21</v>
      </c>
      <c r="K626" s="227" t="s">
        <v>103</v>
      </c>
      <c r="L626" s="191">
        <v>584.46600000000001</v>
      </c>
      <c r="M626" s="182"/>
      <c r="N626" s="182"/>
      <c r="O626" s="182"/>
      <c r="P626" s="182"/>
    </row>
    <row r="627" spans="1:16" s="91" customFormat="1" ht="14.45" customHeight="1">
      <c r="A627" s="311">
        <v>45615</v>
      </c>
      <c r="B627" s="318" t="s">
        <v>17</v>
      </c>
      <c r="C627" s="268" t="s">
        <v>38</v>
      </c>
      <c r="D627" s="215" t="s">
        <v>6</v>
      </c>
      <c r="E627" s="371">
        <v>2500</v>
      </c>
      <c r="F627" s="239">
        <f t="shared" si="9"/>
        <v>4.277408779980358</v>
      </c>
      <c r="G627" s="288" t="s">
        <v>537</v>
      </c>
      <c r="H627" s="189"/>
      <c r="I627" s="44" t="s">
        <v>55</v>
      </c>
      <c r="J627" s="225" t="s">
        <v>21</v>
      </c>
      <c r="K627" s="227" t="s">
        <v>103</v>
      </c>
      <c r="L627" s="191">
        <v>584.46600000000001</v>
      </c>
      <c r="M627" s="182"/>
      <c r="N627" s="182"/>
      <c r="O627" s="182"/>
      <c r="P627" s="182"/>
    </row>
    <row r="628" spans="1:16" s="91" customFormat="1" ht="14.45" customHeight="1">
      <c r="A628" s="311">
        <v>45615</v>
      </c>
      <c r="B628" s="318" t="s">
        <v>17</v>
      </c>
      <c r="C628" s="268" t="s">
        <v>38</v>
      </c>
      <c r="D628" s="215" t="s">
        <v>6</v>
      </c>
      <c r="E628" s="371">
        <v>2500</v>
      </c>
      <c r="F628" s="239">
        <f t="shared" si="9"/>
        <v>4.277408779980358</v>
      </c>
      <c r="G628" s="288" t="s">
        <v>538</v>
      </c>
      <c r="H628" s="189"/>
      <c r="I628" s="36" t="s">
        <v>211</v>
      </c>
      <c r="J628" s="225" t="s">
        <v>21</v>
      </c>
      <c r="K628" s="227" t="s">
        <v>103</v>
      </c>
      <c r="L628" s="191">
        <v>584.46600000000001</v>
      </c>
      <c r="M628" s="182"/>
      <c r="N628" s="182"/>
      <c r="O628" s="182"/>
      <c r="P628" s="182"/>
    </row>
    <row r="629" spans="1:16" s="91" customFormat="1" ht="14.45" customHeight="1">
      <c r="A629" s="311">
        <v>45615</v>
      </c>
      <c r="B629" s="318" t="s">
        <v>17</v>
      </c>
      <c r="C629" s="268" t="s">
        <v>38</v>
      </c>
      <c r="D629" s="215" t="s">
        <v>5</v>
      </c>
      <c r="E629" s="371">
        <v>2500</v>
      </c>
      <c r="F629" s="239">
        <f t="shared" si="9"/>
        <v>4.277408779980358</v>
      </c>
      <c r="G629" s="288" t="s">
        <v>539</v>
      </c>
      <c r="H629" s="189"/>
      <c r="I629" s="44" t="s">
        <v>93</v>
      </c>
      <c r="J629" s="225" t="s">
        <v>21</v>
      </c>
      <c r="K629" s="227" t="s">
        <v>103</v>
      </c>
      <c r="L629" s="191">
        <v>584.46600000000001</v>
      </c>
      <c r="M629" s="182"/>
      <c r="N629" s="182"/>
      <c r="O629" s="182"/>
      <c r="P629" s="182"/>
    </row>
    <row r="630" spans="1:16" s="91" customFormat="1" ht="14.45" customHeight="1">
      <c r="A630" s="311">
        <v>45615</v>
      </c>
      <c r="B630" s="318" t="s">
        <v>17</v>
      </c>
      <c r="C630" s="268" t="s">
        <v>38</v>
      </c>
      <c r="D630" s="215" t="s">
        <v>5</v>
      </c>
      <c r="E630" s="371">
        <v>2500</v>
      </c>
      <c r="F630" s="239">
        <f t="shared" si="9"/>
        <v>4.277408779980358</v>
      </c>
      <c r="G630" s="288" t="s">
        <v>540</v>
      </c>
      <c r="H630" s="189"/>
      <c r="I630" s="44" t="s">
        <v>220</v>
      </c>
      <c r="J630" s="225" t="s">
        <v>21</v>
      </c>
      <c r="K630" s="227" t="s">
        <v>103</v>
      </c>
      <c r="L630" s="191">
        <v>584.46600000000001</v>
      </c>
      <c r="M630" s="182"/>
      <c r="N630" s="182"/>
      <c r="O630" s="182"/>
      <c r="P630" s="182"/>
    </row>
    <row r="631" spans="1:16" s="91" customFormat="1" ht="15.75" customHeight="1">
      <c r="A631" s="311">
        <v>45615</v>
      </c>
      <c r="B631" s="318" t="s">
        <v>17</v>
      </c>
      <c r="C631" s="268" t="s">
        <v>38</v>
      </c>
      <c r="D631" s="215" t="s">
        <v>5</v>
      </c>
      <c r="E631" s="371">
        <v>2500</v>
      </c>
      <c r="F631" s="239">
        <f t="shared" si="9"/>
        <v>4.277408779980358</v>
      </c>
      <c r="G631" s="288" t="s">
        <v>541</v>
      </c>
      <c r="H631" s="189"/>
      <c r="I631" s="44" t="s">
        <v>238</v>
      </c>
      <c r="J631" s="225" t="s">
        <v>21</v>
      </c>
      <c r="K631" s="227" t="s">
        <v>103</v>
      </c>
      <c r="L631" s="191">
        <v>584.46600000000001</v>
      </c>
      <c r="M631" s="182"/>
      <c r="N631" s="182"/>
      <c r="O631" s="182"/>
      <c r="P631" s="182"/>
    </row>
    <row r="632" spans="1:16" s="91" customFormat="1" ht="15.75" customHeight="1">
      <c r="A632" s="311">
        <v>45615</v>
      </c>
      <c r="B632" s="318" t="s">
        <v>17</v>
      </c>
      <c r="C632" s="268" t="s">
        <v>38</v>
      </c>
      <c r="D632" s="215" t="s">
        <v>9</v>
      </c>
      <c r="E632" s="371">
        <v>2500</v>
      </c>
      <c r="F632" s="239">
        <f t="shared" si="9"/>
        <v>4.277408779980358</v>
      </c>
      <c r="G632" s="288" t="s">
        <v>542</v>
      </c>
      <c r="H632" s="198"/>
      <c r="I632" s="44" t="s">
        <v>209</v>
      </c>
      <c r="J632" s="225" t="s">
        <v>21</v>
      </c>
      <c r="K632" s="227" t="s">
        <v>103</v>
      </c>
      <c r="L632" s="191">
        <v>584.46600000000001</v>
      </c>
      <c r="M632" s="182"/>
      <c r="N632" s="182"/>
      <c r="O632" s="182"/>
      <c r="P632" s="182"/>
    </row>
    <row r="633" spans="1:16" s="91" customFormat="1" ht="15.75" customHeight="1">
      <c r="A633" s="311">
        <v>45615</v>
      </c>
      <c r="B633" s="318" t="s">
        <v>17</v>
      </c>
      <c r="C633" s="268" t="s">
        <v>38</v>
      </c>
      <c r="D633" s="215" t="s">
        <v>9</v>
      </c>
      <c r="E633" s="371">
        <v>2500</v>
      </c>
      <c r="F633" s="239">
        <f t="shared" si="9"/>
        <v>4.277408779980358</v>
      </c>
      <c r="G633" s="288" t="s">
        <v>543</v>
      </c>
      <c r="H633" s="175"/>
      <c r="I633" s="44" t="s">
        <v>14</v>
      </c>
      <c r="J633" s="225" t="s">
        <v>21</v>
      </c>
      <c r="K633" s="227" t="s">
        <v>103</v>
      </c>
      <c r="L633" s="191">
        <v>584.46600000000001</v>
      </c>
      <c r="M633" s="182"/>
      <c r="N633" s="182"/>
      <c r="O633" s="182"/>
      <c r="P633" s="182"/>
    </row>
    <row r="634" spans="1:16" s="91" customFormat="1" ht="14.45" customHeight="1">
      <c r="A634" s="311">
        <v>45615</v>
      </c>
      <c r="B634" s="319" t="s">
        <v>44</v>
      </c>
      <c r="C634" s="268" t="s">
        <v>54</v>
      </c>
      <c r="D634" s="203" t="s">
        <v>8</v>
      </c>
      <c r="E634" s="371">
        <v>2700</v>
      </c>
      <c r="F634" s="239">
        <f t="shared" si="9"/>
        <v>4.619601482378787</v>
      </c>
      <c r="G634" s="288" t="s">
        <v>219</v>
      </c>
      <c r="H634" s="357"/>
      <c r="I634" s="88" t="s">
        <v>16</v>
      </c>
      <c r="J634" s="225" t="s">
        <v>21</v>
      </c>
      <c r="K634" s="227" t="s">
        <v>103</v>
      </c>
      <c r="L634" s="191">
        <v>584.46600000000001</v>
      </c>
      <c r="M634" s="182"/>
      <c r="N634" s="182"/>
      <c r="O634" s="182"/>
      <c r="P634" s="182"/>
    </row>
    <row r="635" spans="1:16" s="91" customFormat="1" ht="14.45" customHeight="1">
      <c r="A635" s="312">
        <v>45615</v>
      </c>
      <c r="B635" s="324" t="s">
        <v>68</v>
      </c>
      <c r="C635" s="268" t="s">
        <v>54</v>
      </c>
      <c r="D635" s="204" t="s">
        <v>8</v>
      </c>
      <c r="E635" s="371">
        <v>3000</v>
      </c>
      <c r="F635" s="239">
        <f t="shared" si="9"/>
        <v>5.1328905359764301</v>
      </c>
      <c r="G635" s="257" t="s">
        <v>240</v>
      </c>
      <c r="H635" s="245"/>
      <c r="I635" s="89" t="s">
        <v>15</v>
      </c>
      <c r="J635" s="225" t="s">
        <v>21</v>
      </c>
      <c r="K635" s="227" t="s">
        <v>103</v>
      </c>
      <c r="L635" s="191">
        <v>584.46600000000001</v>
      </c>
      <c r="M635" s="182"/>
      <c r="N635" s="182"/>
      <c r="O635" s="182"/>
      <c r="P635" s="182"/>
    </row>
    <row r="636" spans="1:16" s="91" customFormat="1" ht="14.45" customHeight="1">
      <c r="A636" s="312">
        <v>45615</v>
      </c>
      <c r="B636" s="324" t="s">
        <v>616</v>
      </c>
      <c r="C636" s="268" t="s">
        <v>280</v>
      </c>
      <c r="D636" s="204" t="s">
        <v>8</v>
      </c>
      <c r="E636" s="371">
        <v>30029</v>
      </c>
      <c r="F636" s="239">
        <f t="shared" si="9"/>
        <v>51.37852330161207</v>
      </c>
      <c r="G636" s="257" t="s">
        <v>278</v>
      </c>
      <c r="H636" s="245"/>
      <c r="I636" s="89" t="s">
        <v>15</v>
      </c>
      <c r="J636" s="225" t="s">
        <v>21</v>
      </c>
      <c r="K636" s="227" t="s">
        <v>103</v>
      </c>
      <c r="L636" s="191">
        <v>584.46600000000001</v>
      </c>
      <c r="M636" s="182"/>
      <c r="N636" s="182"/>
      <c r="O636" s="182"/>
      <c r="P636" s="182"/>
    </row>
    <row r="637" spans="1:16" s="91" customFormat="1" ht="14.45" customHeight="1">
      <c r="A637" s="312">
        <v>45615</v>
      </c>
      <c r="B637" s="324" t="s">
        <v>617</v>
      </c>
      <c r="C637" s="268" t="s">
        <v>67</v>
      </c>
      <c r="D637" s="204" t="s">
        <v>8</v>
      </c>
      <c r="E637" s="371">
        <v>100000</v>
      </c>
      <c r="F637" s="239">
        <f t="shared" si="9"/>
        <v>171.09635119921433</v>
      </c>
      <c r="G637" s="257" t="s">
        <v>279</v>
      </c>
      <c r="H637" s="245"/>
      <c r="I637" s="89" t="s">
        <v>15</v>
      </c>
      <c r="J637" s="225" t="s">
        <v>21</v>
      </c>
      <c r="K637" s="227" t="s">
        <v>103</v>
      </c>
      <c r="L637" s="191">
        <v>584.46600000000001</v>
      </c>
      <c r="M637" s="182"/>
      <c r="N637" s="182"/>
      <c r="O637" s="182"/>
      <c r="P637" s="182"/>
    </row>
    <row r="638" spans="1:16" s="91" customFormat="1" ht="14.45" customHeight="1">
      <c r="A638" s="187">
        <v>45615</v>
      </c>
      <c r="B638" s="322" t="s">
        <v>44</v>
      </c>
      <c r="C638" s="268" t="s">
        <v>54</v>
      </c>
      <c r="D638" s="42" t="s">
        <v>6</v>
      </c>
      <c r="E638" s="371">
        <v>2000</v>
      </c>
      <c r="F638" s="239">
        <f t="shared" si="9"/>
        <v>3.4219270239842863</v>
      </c>
      <c r="G638" s="35" t="s">
        <v>59</v>
      </c>
      <c r="H638" s="189"/>
      <c r="I638" s="40" t="s">
        <v>69</v>
      </c>
      <c r="J638" s="225" t="s">
        <v>21</v>
      </c>
      <c r="K638" s="227" t="s">
        <v>103</v>
      </c>
      <c r="L638" s="191">
        <v>584.46600000000001</v>
      </c>
      <c r="M638" s="182"/>
      <c r="N638" s="182"/>
      <c r="O638" s="182"/>
      <c r="P638" s="182"/>
    </row>
    <row r="639" spans="1:16" s="91" customFormat="1" ht="14.45" customHeight="1">
      <c r="A639" s="311">
        <v>45615</v>
      </c>
      <c r="B639" s="319" t="s">
        <v>44</v>
      </c>
      <c r="C639" s="268" t="s">
        <v>54</v>
      </c>
      <c r="D639" s="203" t="s">
        <v>6</v>
      </c>
      <c r="E639" s="371">
        <v>1900</v>
      </c>
      <c r="F639" s="239">
        <f t="shared" si="9"/>
        <v>3.2508306727850722</v>
      </c>
      <c r="G639" s="208" t="s">
        <v>112</v>
      </c>
      <c r="H639" s="357"/>
      <c r="I639" s="207" t="s">
        <v>11</v>
      </c>
      <c r="J639" s="225" t="s">
        <v>21</v>
      </c>
      <c r="K639" s="227" t="s">
        <v>103</v>
      </c>
      <c r="L639" s="191">
        <v>584.46600000000001</v>
      </c>
      <c r="M639" s="182"/>
      <c r="N639" s="182"/>
      <c r="O639" s="182"/>
      <c r="P639" s="182"/>
    </row>
    <row r="640" spans="1:16" s="91" customFormat="1" ht="15.75" customHeight="1">
      <c r="A640" s="311">
        <v>45615</v>
      </c>
      <c r="B640" s="319" t="s">
        <v>44</v>
      </c>
      <c r="C640" s="268" t="s">
        <v>54</v>
      </c>
      <c r="D640" s="203" t="s">
        <v>9</v>
      </c>
      <c r="E640" s="371">
        <v>3800</v>
      </c>
      <c r="F640" s="239">
        <f t="shared" si="9"/>
        <v>6.5016613455701444</v>
      </c>
      <c r="G640" s="44" t="s">
        <v>56</v>
      </c>
      <c r="H640" s="175"/>
      <c r="I640" s="94" t="s">
        <v>14</v>
      </c>
      <c r="J640" s="225" t="s">
        <v>21</v>
      </c>
      <c r="K640" s="227" t="s">
        <v>103</v>
      </c>
      <c r="L640" s="191">
        <v>584.46600000000001</v>
      </c>
      <c r="M640" s="182"/>
      <c r="N640" s="182"/>
      <c r="O640" s="182"/>
      <c r="P640" s="182"/>
    </row>
    <row r="641" spans="1:16" s="91" customFormat="1" ht="15.75" customHeight="1">
      <c r="A641" s="311">
        <v>45615</v>
      </c>
      <c r="B641" s="326" t="s">
        <v>768</v>
      </c>
      <c r="C641" s="279" t="s">
        <v>769</v>
      </c>
      <c r="D641" s="279" t="s">
        <v>9</v>
      </c>
      <c r="E641" s="371">
        <v>50829</v>
      </c>
      <c r="F641" s="239">
        <f t="shared" si="9"/>
        <v>86.966564351048646</v>
      </c>
      <c r="G641" s="296" t="s">
        <v>653</v>
      </c>
      <c r="H641" s="175"/>
      <c r="I641" s="94" t="s">
        <v>14</v>
      </c>
      <c r="J641" s="225" t="s">
        <v>21</v>
      </c>
      <c r="K641" s="227" t="s">
        <v>103</v>
      </c>
      <c r="L641" s="191">
        <v>584.46600000000001</v>
      </c>
    </row>
    <row r="642" spans="1:16" s="91" customFormat="1" ht="15.75" customHeight="1">
      <c r="A642" s="311">
        <v>45615</v>
      </c>
      <c r="B642" s="209" t="s">
        <v>44</v>
      </c>
      <c r="C642" s="268" t="s">
        <v>54</v>
      </c>
      <c r="D642" s="280" t="s">
        <v>9</v>
      </c>
      <c r="E642" s="371">
        <v>3000</v>
      </c>
      <c r="F642" s="239">
        <f t="shared" ref="F642:F705" si="10">E642/L642</f>
        <v>5.1328905359764301</v>
      </c>
      <c r="G642" s="34" t="s">
        <v>229</v>
      </c>
      <c r="H642" s="357"/>
      <c r="I642" s="40" t="s">
        <v>225</v>
      </c>
      <c r="J642" s="225" t="s">
        <v>21</v>
      </c>
      <c r="K642" s="227" t="s">
        <v>103</v>
      </c>
      <c r="L642" s="191">
        <v>584.46600000000001</v>
      </c>
      <c r="M642" s="182"/>
      <c r="N642" s="182"/>
      <c r="O642" s="182"/>
      <c r="P642" s="182"/>
    </row>
    <row r="643" spans="1:16" s="91" customFormat="1" ht="14.45" customHeight="1">
      <c r="A643" s="311">
        <v>45615</v>
      </c>
      <c r="B643" s="319" t="s">
        <v>44</v>
      </c>
      <c r="C643" s="268" t="s">
        <v>54</v>
      </c>
      <c r="D643" s="203" t="s">
        <v>6</v>
      </c>
      <c r="E643" s="371">
        <v>2000</v>
      </c>
      <c r="F643" s="239">
        <f t="shared" si="10"/>
        <v>3.4219270239842863</v>
      </c>
      <c r="G643" s="208" t="s">
        <v>84</v>
      </c>
      <c r="H643" s="358"/>
      <c r="I643" s="207" t="s">
        <v>55</v>
      </c>
      <c r="J643" s="225" t="s">
        <v>21</v>
      </c>
      <c r="K643" s="227" t="s">
        <v>103</v>
      </c>
      <c r="L643" s="191">
        <v>584.46600000000001</v>
      </c>
      <c r="M643" s="182"/>
      <c r="N643" s="182"/>
      <c r="O643" s="182"/>
      <c r="P643" s="182"/>
    </row>
    <row r="644" spans="1:16" s="91" customFormat="1" ht="14.45" customHeight="1">
      <c r="A644" s="311">
        <v>45615</v>
      </c>
      <c r="B644" s="319" t="s">
        <v>44</v>
      </c>
      <c r="C644" s="268" t="s">
        <v>54</v>
      </c>
      <c r="D644" s="203" t="s">
        <v>5</v>
      </c>
      <c r="E644" s="371">
        <v>2400</v>
      </c>
      <c r="F644" s="239">
        <f t="shared" si="10"/>
        <v>4.1063124287811439</v>
      </c>
      <c r="G644" s="208" t="s">
        <v>57</v>
      </c>
      <c r="H644" s="190"/>
      <c r="I644" s="174" t="s">
        <v>43</v>
      </c>
      <c r="J644" s="225" t="s">
        <v>21</v>
      </c>
      <c r="K644" s="227" t="s">
        <v>103</v>
      </c>
      <c r="L644" s="191">
        <v>584.46600000000001</v>
      </c>
      <c r="M644" s="182"/>
      <c r="N644" s="182"/>
      <c r="O644" s="182"/>
      <c r="P644" s="182"/>
    </row>
    <row r="645" spans="1:16" s="91" customFormat="1" ht="14.45" customHeight="1">
      <c r="A645" s="311">
        <v>45615</v>
      </c>
      <c r="B645" s="319" t="s">
        <v>268</v>
      </c>
      <c r="C645" s="268" t="s">
        <v>54</v>
      </c>
      <c r="D645" s="203" t="s">
        <v>5</v>
      </c>
      <c r="E645" s="371">
        <v>7000</v>
      </c>
      <c r="F645" s="239">
        <f t="shared" si="10"/>
        <v>11.976744583945003</v>
      </c>
      <c r="G645" s="208" t="s">
        <v>677</v>
      </c>
      <c r="H645" s="197"/>
      <c r="I645" s="82" t="s">
        <v>24</v>
      </c>
      <c r="J645" s="225" t="s">
        <v>21</v>
      </c>
      <c r="K645" s="227" t="s">
        <v>103</v>
      </c>
      <c r="L645" s="191">
        <v>584.46600000000001</v>
      </c>
      <c r="M645" s="182"/>
      <c r="N645" s="182"/>
      <c r="O645" s="182"/>
      <c r="P645" s="182"/>
    </row>
    <row r="646" spans="1:16" s="91" customFormat="1" ht="14.45" customHeight="1">
      <c r="A646" s="311">
        <v>45615</v>
      </c>
      <c r="B646" s="319" t="s">
        <v>678</v>
      </c>
      <c r="C646" s="268" t="s">
        <v>54</v>
      </c>
      <c r="D646" s="203" t="s">
        <v>5</v>
      </c>
      <c r="E646" s="371">
        <v>2000</v>
      </c>
      <c r="F646" s="239">
        <f t="shared" si="10"/>
        <v>3.4219270239842863</v>
      </c>
      <c r="G646" s="208" t="s">
        <v>679</v>
      </c>
      <c r="H646" s="175"/>
      <c r="I646" s="82" t="s">
        <v>24</v>
      </c>
      <c r="J646" s="225" t="s">
        <v>21</v>
      </c>
      <c r="K646" s="227" t="s">
        <v>103</v>
      </c>
      <c r="L646" s="191">
        <v>584.46600000000001</v>
      </c>
      <c r="M646" s="182"/>
      <c r="N646" s="182"/>
      <c r="O646" s="182"/>
      <c r="P646" s="182"/>
    </row>
    <row r="647" spans="1:16" s="91" customFormat="1" ht="14.45" customHeight="1">
      <c r="A647" s="311">
        <v>45615</v>
      </c>
      <c r="B647" s="319" t="s">
        <v>44</v>
      </c>
      <c r="C647" s="268" t="s">
        <v>54</v>
      </c>
      <c r="D647" s="203" t="s">
        <v>5</v>
      </c>
      <c r="E647" s="371">
        <v>2000</v>
      </c>
      <c r="F647" s="239">
        <f t="shared" si="10"/>
        <v>3.4219270239842863</v>
      </c>
      <c r="G647" s="208" t="s">
        <v>680</v>
      </c>
      <c r="H647" s="246"/>
      <c r="I647" s="82" t="s">
        <v>24</v>
      </c>
      <c r="J647" s="225" t="s">
        <v>21</v>
      </c>
      <c r="K647" s="227" t="s">
        <v>103</v>
      </c>
      <c r="L647" s="191">
        <v>584.46600000000001</v>
      </c>
      <c r="M647" s="182"/>
      <c r="N647" s="182"/>
      <c r="O647" s="182"/>
      <c r="P647" s="182"/>
    </row>
    <row r="648" spans="1:16" s="91" customFormat="1" ht="14.45" customHeight="1">
      <c r="A648" s="311">
        <v>45615</v>
      </c>
      <c r="B648" s="319" t="s">
        <v>45</v>
      </c>
      <c r="C648" s="268" t="s">
        <v>67</v>
      </c>
      <c r="D648" s="203" t="s">
        <v>5</v>
      </c>
      <c r="E648" s="371">
        <v>5000</v>
      </c>
      <c r="F648" s="239">
        <f t="shared" si="10"/>
        <v>8.5548175599607159</v>
      </c>
      <c r="G648" s="208" t="s">
        <v>680</v>
      </c>
      <c r="H648" s="246"/>
      <c r="I648" s="82" t="s">
        <v>24</v>
      </c>
      <c r="J648" s="225" t="s">
        <v>21</v>
      </c>
      <c r="K648" s="227" t="s">
        <v>103</v>
      </c>
      <c r="L648" s="191">
        <v>584.46600000000001</v>
      </c>
      <c r="M648" s="182"/>
      <c r="N648" s="182"/>
      <c r="O648" s="182"/>
      <c r="P648" s="182"/>
    </row>
    <row r="649" spans="1:16" s="91" customFormat="1" ht="14.45" customHeight="1">
      <c r="A649" s="311">
        <v>45615</v>
      </c>
      <c r="B649" s="319" t="s">
        <v>46</v>
      </c>
      <c r="C649" s="268" t="s">
        <v>67</v>
      </c>
      <c r="D649" s="203" t="s">
        <v>5</v>
      </c>
      <c r="E649" s="371">
        <v>10000</v>
      </c>
      <c r="F649" s="239">
        <f t="shared" si="10"/>
        <v>17.109635119921432</v>
      </c>
      <c r="G649" s="208" t="s">
        <v>681</v>
      </c>
      <c r="H649" s="246"/>
      <c r="I649" s="82" t="s">
        <v>24</v>
      </c>
      <c r="J649" s="225" t="s">
        <v>21</v>
      </c>
      <c r="K649" s="227" t="s">
        <v>103</v>
      </c>
      <c r="L649" s="191">
        <v>584.46600000000001</v>
      </c>
      <c r="M649" s="182"/>
      <c r="N649" s="182"/>
      <c r="O649" s="182"/>
      <c r="P649" s="182"/>
    </row>
    <row r="650" spans="1:16" s="91" customFormat="1" ht="15.75" customHeight="1">
      <c r="A650" s="311">
        <v>45615</v>
      </c>
      <c r="B650" s="319" t="s">
        <v>44</v>
      </c>
      <c r="C650" s="268" t="s">
        <v>54</v>
      </c>
      <c r="D650" s="203" t="s">
        <v>5</v>
      </c>
      <c r="E650" s="371">
        <v>3500</v>
      </c>
      <c r="F650" s="239">
        <f t="shared" si="10"/>
        <v>5.9883722919725013</v>
      </c>
      <c r="G650" s="208" t="s">
        <v>94</v>
      </c>
      <c r="H650" s="270"/>
      <c r="I650" s="40" t="s">
        <v>93</v>
      </c>
      <c r="J650" s="225" t="s">
        <v>21</v>
      </c>
      <c r="K650" s="227" t="s">
        <v>103</v>
      </c>
      <c r="L650" s="191">
        <v>584.46600000000001</v>
      </c>
      <c r="M650" s="182"/>
      <c r="N650" s="182"/>
      <c r="O650" s="182"/>
      <c r="P650" s="182"/>
    </row>
    <row r="651" spans="1:16" s="91" customFormat="1" ht="15.75" customHeight="1">
      <c r="A651" s="311">
        <v>45615</v>
      </c>
      <c r="B651" s="319" t="s">
        <v>44</v>
      </c>
      <c r="C651" s="268" t="s">
        <v>54</v>
      </c>
      <c r="D651" s="273" t="s">
        <v>6</v>
      </c>
      <c r="E651" s="371">
        <v>3000</v>
      </c>
      <c r="F651" s="239">
        <f t="shared" si="10"/>
        <v>5.1328905359764301</v>
      </c>
      <c r="G651" s="294" t="s">
        <v>231</v>
      </c>
      <c r="H651" s="361"/>
      <c r="I651" s="40" t="s">
        <v>211</v>
      </c>
      <c r="J651" s="225" t="s">
        <v>21</v>
      </c>
      <c r="K651" s="227" t="s">
        <v>103</v>
      </c>
      <c r="L651" s="191">
        <v>584.46600000000001</v>
      </c>
      <c r="M651" s="182"/>
      <c r="N651" s="182"/>
      <c r="O651" s="182"/>
      <c r="P651" s="182"/>
    </row>
    <row r="652" spans="1:16" s="91" customFormat="1" ht="15.75" customHeight="1">
      <c r="A652" s="311">
        <v>45615</v>
      </c>
      <c r="B652" s="325" t="s">
        <v>68</v>
      </c>
      <c r="C652" s="268" t="s">
        <v>711</v>
      </c>
      <c r="D652" s="203" t="s">
        <v>5</v>
      </c>
      <c r="E652" s="371">
        <v>1500</v>
      </c>
      <c r="F652" s="239">
        <f t="shared" si="10"/>
        <v>2.566445267988215</v>
      </c>
      <c r="G652" s="208" t="s">
        <v>271</v>
      </c>
      <c r="H652" s="270">
        <v>11</v>
      </c>
      <c r="I652" s="40" t="s">
        <v>220</v>
      </c>
      <c r="J652" s="225" t="s">
        <v>21</v>
      </c>
      <c r="K652" s="227" t="s">
        <v>103</v>
      </c>
      <c r="L652" s="191">
        <v>584.46600000000001</v>
      </c>
      <c r="M652" s="182"/>
      <c r="N652" s="182"/>
      <c r="O652" s="182"/>
      <c r="P652" s="182"/>
    </row>
    <row r="653" spans="1:16" s="91" customFormat="1" ht="14.45" customHeight="1">
      <c r="A653" s="311">
        <v>45615</v>
      </c>
      <c r="B653" s="319" t="s">
        <v>720</v>
      </c>
      <c r="C653" s="268" t="s">
        <v>711</v>
      </c>
      <c r="D653" s="203" t="s">
        <v>5</v>
      </c>
      <c r="E653" s="371">
        <v>2500</v>
      </c>
      <c r="F653" s="239">
        <f t="shared" si="10"/>
        <v>4.277408779980358</v>
      </c>
      <c r="G653" s="208" t="s">
        <v>724</v>
      </c>
      <c r="H653" s="270">
        <v>11</v>
      </c>
      <c r="I653" s="40" t="s">
        <v>220</v>
      </c>
      <c r="J653" s="225" t="s">
        <v>21</v>
      </c>
      <c r="K653" s="227" t="s">
        <v>103</v>
      </c>
      <c r="L653" s="191">
        <v>584.46600000000001</v>
      </c>
      <c r="M653" s="182"/>
      <c r="N653" s="182"/>
      <c r="O653" s="182"/>
      <c r="P653" s="182"/>
    </row>
    <row r="654" spans="1:16" s="91" customFormat="1" ht="14.45" customHeight="1">
      <c r="A654" s="311">
        <v>45615</v>
      </c>
      <c r="B654" s="319" t="s">
        <v>45</v>
      </c>
      <c r="C654" s="268" t="s">
        <v>67</v>
      </c>
      <c r="D654" s="203" t="s">
        <v>5</v>
      </c>
      <c r="E654" s="371">
        <v>3000</v>
      </c>
      <c r="F654" s="239">
        <f t="shared" si="10"/>
        <v>5.1328905359764301</v>
      </c>
      <c r="G654" s="208" t="s">
        <v>271</v>
      </c>
      <c r="H654" s="270">
        <v>11</v>
      </c>
      <c r="I654" s="40" t="s">
        <v>220</v>
      </c>
      <c r="J654" s="225" t="s">
        <v>21</v>
      </c>
      <c r="K654" s="227" t="s">
        <v>103</v>
      </c>
      <c r="L654" s="191">
        <v>584.46600000000001</v>
      </c>
      <c r="M654" s="182"/>
      <c r="N654" s="182"/>
      <c r="O654" s="182"/>
      <c r="P654" s="182"/>
    </row>
    <row r="655" spans="1:16" s="91" customFormat="1" ht="14.45" customHeight="1">
      <c r="A655" s="311">
        <v>45615</v>
      </c>
      <c r="B655" s="319" t="s">
        <v>46</v>
      </c>
      <c r="C655" s="268" t="s">
        <v>67</v>
      </c>
      <c r="D655" s="203" t="s">
        <v>5</v>
      </c>
      <c r="E655" s="371">
        <v>10000</v>
      </c>
      <c r="F655" s="239">
        <f t="shared" si="10"/>
        <v>17.109635119921432</v>
      </c>
      <c r="G655" s="208" t="s">
        <v>725</v>
      </c>
      <c r="H655" s="270">
        <v>11</v>
      </c>
      <c r="I655" s="40" t="s">
        <v>220</v>
      </c>
      <c r="J655" s="225" t="s">
        <v>21</v>
      </c>
      <c r="K655" s="227" t="s">
        <v>103</v>
      </c>
      <c r="L655" s="191">
        <v>584.46600000000001</v>
      </c>
      <c r="M655" s="182"/>
      <c r="N655" s="182"/>
      <c r="O655" s="182"/>
      <c r="P655" s="182"/>
    </row>
    <row r="656" spans="1:16" s="91" customFormat="1" ht="14.45" customHeight="1">
      <c r="A656" s="311">
        <v>45615</v>
      </c>
      <c r="B656" s="319" t="s">
        <v>268</v>
      </c>
      <c r="C656" s="268" t="s">
        <v>54</v>
      </c>
      <c r="D656" s="203" t="s">
        <v>5</v>
      </c>
      <c r="E656" s="371">
        <v>7000</v>
      </c>
      <c r="F656" s="239">
        <f t="shared" si="10"/>
        <v>11.976744583945003</v>
      </c>
      <c r="G656" s="208" t="s">
        <v>274</v>
      </c>
      <c r="H656" s="270">
        <v>12</v>
      </c>
      <c r="I656" s="40" t="s">
        <v>238</v>
      </c>
      <c r="J656" s="225" t="s">
        <v>21</v>
      </c>
      <c r="K656" s="227" t="s">
        <v>103</v>
      </c>
      <c r="L656" s="191">
        <v>584.46600000000001</v>
      </c>
      <c r="M656" s="182"/>
      <c r="N656" s="182"/>
      <c r="O656" s="182"/>
      <c r="P656" s="182"/>
    </row>
    <row r="657" spans="1:16" s="91" customFormat="1" ht="14.45" customHeight="1">
      <c r="A657" s="311">
        <v>45615</v>
      </c>
      <c r="B657" s="319" t="s">
        <v>44</v>
      </c>
      <c r="C657" s="268" t="s">
        <v>54</v>
      </c>
      <c r="D657" s="203" t="s">
        <v>5</v>
      </c>
      <c r="E657" s="371">
        <v>1500</v>
      </c>
      <c r="F657" s="239">
        <f t="shared" si="10"/>
        <v>2.566445267988215</v>
      </c>
      <c r="G657" s="208" t="s">
        <v>273</v>
      </c>
      <c r="H657" s="270">
        <v>12</v>
      </c>
      <c r="I657" s="40" t="s">
        <v>238</v>
      </c>
      <c r="J657" s="225" t="s">
        <v>21</v>
      </c>
      <c r="K657" s="227" t="s">
        <v>103</v>
      </c>
      <c r="L657" s="191">
        <v>584.46600000000001</v>
      </c>
      <c r="M657" s="182"/>
      <c r="N657" s="182"/>
      <c r="O657" s="182"/>
      <c r="P657" s="182"/>
    </row>
    <row r="658" spans="1:16" s="91" customFormat="1" ht="14.45" customHeight="1">
      <c r="A658" s="311">
        <v>45615</v>
      </c>
      <c r="B658" s="319" t="s">
        <v>45</v>
      </c>
      <c r="C658" s="268" t="s">
        <v>67</v>
      </c>
      <c r="D658" s="203" t="s">
        <v>5</v>
      </c>
      <c r="E658" s="371">
        <v>3000</v>
      </c>
      <c r="F658" s="239">
        <f t="shared" si="10"/>
        <v>5.1328905359764301</v>
      </c>
      <c r="G658" s="208" t="s">
        <v>273</v>
      </c>
      <c r="H658" s="270">
        <v>12</v>
      </c>
      <c r="I658" s="40" t="s">
        <v>238</v>
      </c>
      <c r="J658" s="225" t="s">
        <v>21</v>
      </c>
      <c r="K658" s="227" t="s">
        <v>103</v>
      </c>
      <c r="L658" s="191">
        <v>584.46600000000001</v>
      </c>
      <c r="M658" s="182"/>
      <c r="N658" s="182"/>
      <c r="O658" s="182"/>
      <c r="P658" s="182"/>
    </row>
    <row r="659" spans="1:16" s="91" customFormat="1" ht="14.45" customHeight="1">
      <c r="A659" s="311">
        <v>45615</v>
      </c>
      <c r="B659" s="319" t="s">
        <v>46</v>
      </c>
      <c r="C659" s="268" t="s">
        <v>67</v>
      </c>
      <c r="D659" s="203" t="s">
        <v>5</v>
      </c>
      <c r="E659" s="371">
        <v>10000</v>
      </c>
      <c r="F659" s="239">
        <f t="shared" si="10"/>
        <v>17.109635119921432</v>
      </c>
      <c r="G659" s="208" t="s">
        <v>284</v>
      </c>
      <c r="H659" s="270">
        <v>12</v>
      </c>
      <c r="I659" s="40" t="s">
        <v>238</v>
      </c>
      <c r="J659" s="225" t="s">
        <v>21</v>
      </c>
      <c r="K659" s="227" t="s">
        <v>103</v>
      </c>
      <c r="L659" s="191">
        <v>584.46600000000001</v>
      </c>
      <c r="M659" s="182"/>
      <c r="N659" s="182"/>
      <c r="O659" s="182"/>
      <c r="P659" s="182"/>
    </row>
    <row r="660" spans="1:16" s="91" customFormat="1" ht="15.75" customHeight="1">
      <c r="A660" s="311">
        <v>45615</v>
      </c>
      <c r="B660" s="319" t="s">
        <v>44</v>
      </c>
      <c r="C660" s="268" t="s">
        <v>54</v>
      </c>
      <c r="D660" s="42" t="s">
        <v>7</v>
      </c>
      <c r="E660" s="371">
        <v>3000</v>
      </c>
      <c r="F660" s="239">
        <f t="shared" si="10"/>
        <v>5.1328905359764301</v>
      </c>
      <c r="G660" s="44" t="s">
        <v>249</v>
      </c>
      <c r="H660" s="175"/>
      <c r="I660" s="83" t="s">
        <v>13</v>
      </c>
      <c r="J660" s="225" t="s">
        <v>21</v>
      </c>
      <c r="K660" s="227" t="s">
        <v>103</v>
      </c>
      <c r="L660" s="191">
        <v>584.46600000000001</v>
      </c>
      <c r="M660" s="182"/>
      <c r="N660" s="182"/>
      <c r="O660" s="182"/>
      <c r="P660" s="182"/>
    </row>
    <row r="661" spans="1:16" s="91" customFormat="1" ht="15.75" customHeight="1">
      <c r="A661" s="311">
        <v>45616</v>
      </c>
      <c r="B661" s="338" t="s">
        <v>17</v>
      </c>
      <c r="C661" s="268" t="s">
        <v>38</v>
      </c>
      <c r="D661" s="218" t="s">
        <v>8</v>
      </c>
      <c r="E661" s="371">
        <v>5000</v>
      </c>
      <c r="F661" s="239">
        <f t="shared" si="10"/>
        <v>8.5548175599607159</v>
      </c>
      <c r="G661" s="44" t="s">
        <v>544</v>
      </c>
      <c r="H661" s="189"/>
      <c r="I661" s="94" t="s">
        <v>16</v>
      </c>
      <c r="J661" s="225" t="s">
        <v>21</v>
      </c>
      <c r="K661" s="227" t="s">
        <v>103</v>
      </c>
      <c r="L661" s="191">
        <v>584.46600000000001</v>
      </c>
      <c r="M661" s="182"/>
      <c r="N661" s="182"/>
      <c r="O661" s="182"/>
      <c r="P661" s="182"/>
    </row>
    <row r="662" spans="1:16" s="91" customFormat="1" ht="15.75" customHeight="1">
      <c r="A662" s="311">
        <v>45616</v>
      </c>
      <c r="B662" s="318" t="s">
        <v>17</v>
      </c>
      <c r="C662" s="268" t="s">
        <v>38</v>
      </c>
      <c r="D662" s="218" t="s">
        <v>8</v>
      </c>
      <c r="E662" s="371">
        <v>5000</v>
      </c>
      <c r="F662" s="239">
        <f t="shared" si="10"/>
        <v>8.5548175599607159</v>
      </c>
      <c r="G662" s="44" t="s">
        <v>545</v>
      </c>
      <c r="H662" s="189"/>
      <c r="I662" s="94" t="s">
        <v>15</v>
      </c>
      <c r="J662" s="225" t="s">
        <v>21</v>
      </c>
      <c r="K662" s="227" t="s">
        <v>103</v>
      </c>
      <c r="L662" s="191">
        <v>584.46600000000001</v>
      </c>
      <c r="M662" s="182"/>
      <c r="N662" s="182"/>
      <c r="O662" s="182"/>
      <c r="P662" s="182"/>
    </row>
    <row r="663" spans="1:16" s="91" customFormat="1" ht="14.45" customHeight="1">
      <c r="A663" s="311">
        <v>45616</v>
      </c>
      <c r="B663" s="338" t="s">
        <v>17</v>
      </c>
      <c r="C663" s="268" t="s">
        <v>38</v>
      </c>
      <c r="D663" s="218" t="s">
        <v>8</v>
      </c>
      <c r="E663" s="371">
        <v>5000</v>
      </c>
      <c r="F663" s="239">
        <f t="shared" si="10"/>
        <v>8.5548175599607159</v>
      </c>
      <c r="G663" s="44" t="s">
        <v>546</v>
      </c>
      <c r="H663" s="189"/>
      <c r="I663" s="94" t="s">
        <v>15</v>
      </c>
      <c r="J663" s="225" t="s">
        <v>21</v>
      </c>
      <c r="K663" s="227" t="s">
        <v>103</v>
      </c>
      <c r="L663" s="191">
        <v>584.46600000000001</v>
      </c>
      <c r="M663" s="182"/>
      <c r="N663" s="182"/>
      <c r="O663" s="182"/>
      <c r="P663" s="182"/>
    </row>
    <row r="664" spans="1:16" s="91" customFormat="1" ht="14.45" customHeight="1">
      <c r="A664" s="311">
        <v>45616</v>
      </c>
      <c r="B664" s="318" t="s">
        <v>17</v>
      </c>
      <c r="C664" s="268" t="s">
        <v>38</v>
      </c>
      <c r="D664" s="218" t="s">
        <v>6</v>
      </c>
      <c r="E664" s="371">
        <v>5000</v>
      </c>
      <c r="F664" s="239">
        <f t="shared" si="10"/>
        <v>8.5548175599607159</v>
      </c>
      <c r="G664" s="44" t="s">
        <v>547</v>
      </c>
      <c r="H664" s="197"/>
      <c r="I664" s="40" t="s">
        <v>69</v>
      </c>
      <c r="J664" s="225" t="s">
        <v>21</v>
      </c>
      <c r="K664" s="227" t="s">
        <v>103</v>
      </c>
      <c r="L664" s="191">
        <v>584.46600000000001</v>
      </c>
      <c r="M664" s="182"/>
      <c r="N664" s="182"/>
      <c r="O664" s="182"/>
      <c r="P664" s="182"/>
    </row>
    <row r="665" spans="1:16" s="244" customFormat="1" ht="14.45" customHeight="1">
      <c r="A665" s="311">
        <v>45616</v>
      </c>
      <c r="B665" s="318" t="s">
        <v>17</v>
      </c>
      <c r="C665" s="268" t="s">
        <v>38</v>
      </c>
      <c r="D665" s="218" t="s">
        <v>5</v>
      </c>
      <c r="E665" s="371">
        <v>5000</v>
      </c>
      <c r="F665" s="239">
        <f t="shared" si="10"/>
        <v>8.5548175599607159</v>
      </c>
      <c r="G665" s="44" t="s">
        <v>548</v>
      </c>
      <c r="H665" s="357"/>
      <c r="I665" s="174" t="s">
        <v>43</v>
      </c>
      <c r="J665" s="225" t="s">
        <v>21</v>
      </c>
      <c r="K665" s="227" t="s">
        <v>103</v>
      </c>
      <c r="L665" s="191">
        <v>584.46600000000001</v>
      </c>
      <c r="M665" s="316"/>
      <c r="N665" s="316"/>
      <c r="O665" s="316"/>
      <c r="P665" s="316"/>
    </row>
    <row r="666" spans="1:16" s="234" customFormat="1" ht="14.45" customHeight="1">
      <c r="A666" s="311">
        <v>45616</v>
      </c>
      <c r="B666" s="338" t="s">
        <v>17</v>
      </c>
      <c r="C666" s="268" t="s">
        <v>38</v>
      </c>
      <c r="D666" s="218" t="s">
        <v>5</v>
      </c>
      <c r="E666" s="371">
        <v>5000</v>
      </c>
      <c r="F666" s="239">
        <f t="shared" si="10"/>
        <v>8.5548175599607159</v>
      </c>
      <c r="G666" s="44" t="s">
        <v>549</v>
      </c>
      <c r="H666" s="189"/>
      <c r="I666" s="94" t="s">
        <v>24</v>
      </c>
      <c r="J666" s="225" t="s">
        <v>21</v>
      </c>
      <c r="K666" s="227" t="s">
        <v>103</v>
      </c>
      <c r="L666" s="191">
        <v>584.46600000000001</v>
      </c>
      <c r="M666" s="315"/>
      <c r="N666" s="315"/>
      <c r="O666" s="315"/>
      <c r="P666" s="315"/>
    </row>
    <row r="667" spans="1:16" s="91" customFormat="1" ht="14.45" customHeight="1">
      <c r="A667" s="311">
        <v>45616</v>
      </c>
      <c r="B667" s="318" t="s">
        <v>17</v>
      </c>
      <c r="C667" s="268" t="s">
        <v>38</v>
      </c>
      <c r="D667" s="218" t="s">
        <v>7</v>
      </c>
      <c r="E667" s="371">
        <v>2500</v>
      </c>
      <c r="F667" s="239">
        <f t="shared" si="10"/>
        <v>4.277408779980358</v>
      </c>
      <c r="G667" s="44" t="s">
        <v>550</v>
      </c>
      <c r="H667" s="189"/>
      <c r="I667" s="94" t="s">
        <v>13</v>
      </c>
      <c r="J667" s="225" t="s">
        <v>21</v>
      </c>
      <c r="K667" s="227" t="s">
        <v>103</v>
      </c>
      <c r="L667" s="191">
        <v>584.46600000000001</v>
      </c>
      <c r="M667" s="182"/>
      <c r="N667" s="182"/>
      <c r="O667" s="182"/>
      <c r="P667" s="182"/>
    </row>
    <row r="668" spans="1:16" s="91" customFormat="1" ht="14.45" customHeight="1">
      <c r="A668" s="311">
        <v>45616</v>
      </c>
      <c r="B668" s="318" t="s">
        <v>17</v>
      </c>
      <c r="C668" s="268" t="s">
        <v>38</v>
      </c>
      <c r="D668" s="215" t="s">
        <v>6</v>
      </c>
      <c r="E668" s="371">
        <v>2500</v>
      </c>
      <c r="F668" s="239">
        <f t="shared" si="10"/>
        <v>4.277408779980358</v>
      </c>
      <c r="G668" s="44" t="s">
        <v>551</v>
      </c>
      <c r="H668" s="189"/>
      <c r="I668" s="94" t="s">
        <v>11</v>
      </c>
      <c r="J668" s="225" t="s">
        <v>21</v>
      </c>
      <c r="K668" s="227" t="s">
        <v>103</v>
      </c>
      <c r="L668" s="191">
        <v>584.46600000000001</v>
      </c>
      <c r="M668" s="182"/>
      <c r="N668" s="182"/>
      <c r="O668" s="182"/>
      <c r="P668" s="182"/>
    </row>
    <row r="669" spans="1:16" s="91" customFormat="1" ht="15.75" customHeight="1">
      <c r="A669" s="311">
        <v>45616</v>
      </c>
      <c r="B669" s="339" t="s">
        <v>17</v>
      </c>
      <c r="C669" s="268" t="s">
        <v>38</v>
      </c>
      <c r="D669" s="215" t="s">
        <v>6</v>
      </c>
      <c r="E669" s="371">
        <v>10000</v>
      </c>
      <c r="F669" s="239">
        <f t="shared" si="10"/>
        <v>17.109635119921432</v>
      </c>
      <c r="G669" s="44" t="s">
        <v>552</v>
      </c>
      <c r="H669" s="241"/>
      <c r="I669" s="94" t="s">
        <v>11</v>
      </c>
      <c r="J669" s="225" t="s">
        <v>21</v>
      </c>
      <c r="K669" s="227" t="s">
        <v>103</v>
      </c>
      <c r="L669" s="191">
        <v>584.46600000000001</v>
      </c>
      <c r="M669" s="182"/>
      <c r="N669" s="182"/>
      <c r="O669" s="182"/>
      <c r="P669" s="182"/>
    </row>
    <row r="670" spans="1:16" s="91" customFormat="1" ht="15.75" customHeight="1">
      <c r="A670" s="311">
        <v>45616</v>
      </c>
      <c r="B670" s="318" t="s">
        <v>17</v>
      </c>
      <c r="C670" s="268" t="s">
        <v>38</v>
      </c>
      <c r="D670" s="215" t="s">
        <v>6</v>
      </c>
      <c r="E670" s="371">
        <v>2500</v>
      </c>
      <c r="F670" s="239">
        <f t="shared" si="10"/>
        <v>4.277408779980358</v>
      </c>
      <c r="G670" s="44" t="s">
        <v>553</v>
      </c>
      <c r="H670" s="189"/>
      <c r="I670" s="94" t="s">
        <v>55</v>
      </c>
      <c r="J670" s="225" t="s">
        <v>21</v>
      </c>
      <c r="K670" s="227" t="s">
        <v>103</v>
      </c>
      <c r="L670" s="191">
        <v>584.46600000000001</v>
      </c>
      <c r="M670" s="182"/>
      <c r="N670" s="182"/>
      <c r="O670" s="182"/>
      <c r="P670" s="182"/>
    </row>
    <row r="671" spans="1:16" s="91" customFormat="1" ht="15.75" customHeight="1">
      <c r="A671" s="311">
        <v>45616</v>
      </c>
      <c r="B671" s="318" t="s">
        <v>17</v>
      </c>
      <c r="C671" s="268" t="s">
        <v>38</v>
      </c>
      <c r="D671" s="215" t="s">
        <v>6</v>
      </c>
      <c r="E671" s="371">
        <v>2500</v>
      </c>
      <c r="F671" s="239">
        <f t="shared" si="10"/>
        <v>4.277408779980358</v>
      </c>
      <c r="G671" s="44" t="s">
        <v>554</v>
      </c>
      <c r="H671" s="366"/>
      <c r="I671" s="40" t="s">
        <v>211</v>
      </c>
      <c r="J671" s="225" t="s">
        <v>21</v>
      </c>
      <c r="K671" s="227" t="s">
        <v>103</v>
      </c>
      <c r="L671" s="191">
        <v>584.46600000000001</v>
      </c>
      <c r="M671" s="182"/>
      <c r="N671" s="182"/>
      <c r="O671" s="182"/>
      <c r="P671" s="182"/>
    </row>
    <row r="672" spans="1:16" s="91" customFormat="1" ht="15.75" customHeight="1">
      <c r="A672" s="311">
        <v>45616</v>
      </c>
      <c r="B672" s="318" t="s">
        <v>17</v>
      </c>
      <c r="C672" s="268" t="s">
        <v>38</v>
      </c>
      <c r="D672" s="215" t="s">
        <v>5</v>
      </c>
      <c r="E672" s="371">
        <v>2500</v>
      </c>
      <c r="F672" s="239">
        <f t="shared" si="10"/>
        <v>4.277408779980358</v>
      </c>
      <c r="G672" s="44" t="s">
        <v>555</v>
      </c>
      <c r="H672" s="366"/>
      <c r="I672" s="94" t="s">
        <v>93</v>
      </c>
      <c r="J672" s="225" t="s">
        <v>21</v>
      </c>
      <c r="K672" s="227" t="s">
        <v>103</v>
      </c>
      <c r="L672" s="191">
        <v>584.46600000000001</v>
      </c>
      <c r="M672" s="182"/>
      <c r="N672" s="182"/>
      <c r="O672" s="182"/>
      <c r="P672" s="182"/>
    </row>
    <row r="673" spans="1:16" s="91" customFormat="1" ht="15.75" customHeight="1">
      <c r="A673" s="311">
        <v>45616</v>
      </c>
      <c r="B673" s="318" t="s">
        <v>17</v>
      </c>
      <c r="C673" s="268" t="s">
        <v>38</v>
      </c>
      <c r="D673" s="215" t="s">
        <v>5</v>
      </c>
      <c r="E673" s="371">
        <v>2500</v>
      </c>
      <c r="F673" s="239">
        <f t="shared" si="10"/>
        <v>4.277408779980358</v>
      </c>
      <c r="G673" s="44" t="s">
        <v>556</v>
      </c>
      <c r="H673" s="366"/>
      <c r="I673" s="94" t="s">
        <v>220</v>
      </c>
      <c r="J673" s="225" t="s">
        <v>21</v>
      </c>
      <c r="K673" s="227" t="s">
        <v>103</v>
      </c>
      <c r="L673" s="191">
        <v>584.46600000000001</v>
      </c>
      <c r="M673" s="182"/>
      <c r="N673" s="182"/>
      <c r="O673" s="182"/>
      <c r="P673" s="182"/>
    </row>
    <row r="674" spans="1:16" s="91" customFormat="1" ht="15.75" customHeight="1">
      <c r="A674" s="311">
        <v>45616</v>
      </c>
      <c r="B674" s="318" t="s">
        <v>17</v>
      </c>
      <c r="C674" s="268" t="s">
        <v>38</v>
      </c>
      <c r="D674" s="215" t="s">
        <v>5</v>
      </c>
      <c r="E674" s="371">
        <v>2500</v>
      </c>
      <c r="F674" s="239">
        <f t="shared" si="10"/>
        <v>4.277408779980358</v>
      </c>
      <c r="G674" s="44" t="s">
        <v>557</v>
      </c>
      <c r="H674" s="368"/>
      <c r="I674" s="94" t="s">
        <v>238</v>
      </c>
      <c r="J674" s="225" t="s">
        <v>21</v>
      </c>
      <c r="K674" s="227" t="s">
        <v>103</v>
      </c>
      <c r="L674" s="191">
        <v>584.46600000000001</v>
      </c>
      <c r="M674" s="182"/>
      <c r="N674" s="182"/>
      <c r="O674" s="182"/>
      <c r="P674" s="182"/>
    </row>
    <row r="675" spans="1:16" s="91" customFormat="1" ht="15.75" customHeight="1">
      <c r="A675" s="311">
        <v>45616</v>
      </c>
      <c r="B675" s="318" t="s">
        <v>17</v>
      </c>
      <c r="C675" s="268" t="s">
        <v>38</v>
      </c>
      <c r="D675" s="215" t="s">
        <v>9</v>
      </c>
      <c r="E675" s="371">
        <v>2500</v>
      </c>
      <c r="F675" s="239">
        <f t="shared" si="10"/>
        <v>4.277408779980358</v>
      </c>
      <c r="G675" s="44" t="s">
        <v>558</v>
      </c>
      <c r="H675" s="357"/>
      <c r="I675" s="94" t="s">
        <v>209</v>
      </c>
      <c r="J675" s="225" t="s">
        <v>21</v>
      </c>
      <c r="K675" s="227" t="s">
        <v>103</v>
      </c>
      <c r="L675" s="191">
        <v>584.46600000000001</v>
      </c>
      <c r="M675" s="182"/>
      <c r="N675" s="182"/>
      <c r="O675" s="182"/>
      <c r="P675" s="182"/>
    </row>
    <row r="676" spans="1:16" s="91" customFormat="1" ht="15.75" customHeight="1">
      <c r="A676" s="311">
        <v>45616</v>
      </c>
      <c r="B676" s="339" t="s">
        <v>17</v>
      </c>
      <c r="C676" s="268" t="s">
        <v>38</v>
      </c>
      <c r="D676" s="215" t="s">
        <v>9</v>
      </c>
      <c r="E676" s="371">
        <v>2500</v>
      </c>
      <c r="F676" s="239">
        <f t="shared" si="10"/>
        <v>4.277408779980358</v>
      </c>
      <c r="G676" s="44" t="s">
        <v>559</v>
      </c>
      <c r="H676" s="357"/>
      <c r="I676" s="94" t="s">
        <v>14</v>
      </c>
      <c r="J676" s="225" t="s">
        <v>21</v>
      </c>
      <c r="K676" s="227" t="s">
        <v>103</v>
      </c>
      <c r="L676" s="191">
        <v>584.46600000000001</v>
      </c>
      <c r="M676" s="182"/>
      <c r="N676" s="182"/>
      <c r="O676" s="182"/>
      <c r="P676" s="182"/>
    </row>
    <row r="677" spans="1:16" s="91" customFormat="1" ht="15.75" customHeight="1">
      <c r="A677" s="311">
        <v>45616</v>
      </c>
      <c r="B677" s="321" t="s">
        <v>44</v>
      </c>
      <c r="C677" s="268" t="s">
        <v>54</v>
      </c>
      <c r="D677" s="203" t="s">
        <v>8</v>
      </c>
      <c r="E677" s="371">
        <v>2700</v>
      </c>
      <c r="F677" s="239">
        <f t="shared" si="10"/>
        <v>4.619601482378787</v>
      </c>
      <c r="G677" s="44" t="s">
        <v>219</v>
      </c>
      <c r="H677" s="189"/>
      <c r="I677" s="83" t="s">
        <v>16</v>
      </c>
      <c r="J677" s="225" t="s">
        <v>21</v>
      </c>
      <c r="K677" s="227" t="s">
        <v>103</v>
      </c>
      <c r="L677" s="191">
        <v>584.46600000000001</v>
      </c>
      <c r="M677" s="182"/>
      <c r="N677" s="182"/>
      <c r="O677" s="182"/>
      <c r="P677" s="182"/>
    </row>
    <row r="678" spans="1:16" s="91" customFormat="1" ht="15.75" customHeight="1">
      <c r="A678" s="312">
        <v>45616</v>
      </c>
      <c r="B678" s="324" t="s">
        <v>68</v>
      </c>
      <c r="C678" s="268" t="s">
        <v>54</v>
      </c>
      <c r="D678" s="257" t="s">
        <v>8</v>
      </c>
      <c r="E678" s="371">
        <v>1900</v>
      </c>
      <c r="F678" s="239">
        <f t="shared" si="10"/>
        <v>3.2508306727850722</v>
      </c>
      <c r="G678" s="257" t="s">
        <v>240</v>
      </c>
      <c r="H678" s="245"/>
      <c r="I678" s="89" t="s">
        <v>15</v>
      </c>
      <c r="J678" s="225" t="s">
        <v>21</v>
      </c>
      <c r="K678" s="227" t="s">
        <v>103</v>
      </c>
      <c r="L678" s="191">
        <v>584.46600000000001</v>
      </c>
      <c r="M678" s="182"/>
      <c r="N678" s="182"/>
      <c r="O678" s="182"/>
      <c r="P678" s="182"/>
    </row>
    <row r="679" spans="1:16" s="91" customFormat="1" ht="15.75" customHeight="1">
      <c r="A679" s="187">
        <v>45616</v>
      </c>
      <c r="B679" s="322" t="s">
        <v>44</v>
      </c>
      <c r="C679" s="268" t="s">
        <v>54</v>
      </c>
      <c r="D679" s="192" t="s">
        <v>6</v>
      </c>
      <c r="E679" s="371">
        <v>2000</v>
      </c>
      <c r="F679" s="239">
        <f t="shared" si="10"/>
        <v>3.4219270239842863</v>
      </c>
      <c r="G679" s="35" t="s">
        <v>59</v>
      </c>
      <c r="H679" s="189"/>
      <c r="I679" s="40" t="s">
        <v>69</v>
      </c>
      <c r="J679" s="225" t="s">
        <v>21</v>
      </c>
      <c r="K679" s="227" t="s">
        <v>103</v>
      </c>
      <c r="L679" s="191">
        <v>584.46600000000001</v>
      </c>
      <c r="M679" s="182"/>
      <c r="N679" s="182"/>
      <c r="O679" s="182"/>
      <c r="P679" s="182"/>
    </row>
    <row r="680" spans="1:16" s="91" customFormat="1" ht="15.75" customHeight="1">
      <c r="A680" s="311">
        <v>45616</v>
      </c>
      <c r="B680" s="319" t="s">
        <v>44</v>
      </c>
      <c r="C680" s="268" t="s">
        <v>54</v>
      </c>
      <c r="D680" s="203" t="s">
        <v>6</v>
      </c>
      <c r="E680" s="371">
        <v>1700</v>
      </c>
      <c r="F680" s="239">
        <f t="shared" si="10"/>
        <v>2.9086379703866436</v>
      </c>
      <c r="G680" s="208" t="s">
        <v>112</v>
      </c>
      <c r="H680" s="357"/>
      <c r="I680" s="207" t="s">
        <v>11</v>
      </c>
      <c r="J680" s="225" t="s">
        <v>21</v>
      </c>
      <c r="K680" s="227" t="s">
        <v>103</v>
      </c>
      <c r="L680" s="191">
        <v>584.46600000000001</v>
      </c>
      <c r="M680" s="182"/>
      <c r="N680" s="182"/>
      <c r="O680" s="182"/>
      <c r="P680" s="182"/>
    </row>
    <row r="681" spans="1:16" s="91" customFormat="1" ht="15.75" customHeight="1">
      <c r="A681" s="311">
        <v>45616</v>
      </c>
      <c r="B681" s="319" t="s">
        <v>44</v>
      </c>
      <c r="C681" s="268" t="s">
        <v>54</v>
      </c>
      <c r="D681" s="203" t="s">
        <v>9</v>
      </c>
      <c r="E681" s="371">
        <v>3400</v>
      </c>
      <c r="F681" s="239">
        <f t="shared" si="10"/>
        <v>5.8172759407732872</v>
      </c>
      <c r="G681" s="44" t="s">
        <v>56</v>
      </c>
      <c r="H681" s="175"/>
      <c r="I681" s="94" t="s">
        <v>14</v>
      </c>
      <c r="J681" s="225" t="s">
        <v>21</v>
      </c>
      <c r="K681" s="227" t="s">
        <v>103</v>
      </c>
      <c r="L681" s="191">
        <v>584.46600000000001</v>
      </c>
      <c r="M681" s="182"/>
      <c r="N681" s="182"/>
      <c r="O681" s="182"/>
      <c r="P681" s="182"/>
    </row>
    <row r="682" spans="1:16" s="91" customFormat="1" ht="15.75" customHeight="1">
      <c r="A682" s="311">
        <v>45616</v>
      </c>
      <c r="B682" s="319" t="s">
        <v>654</v>
      </c>
      <c r="C682" s="268" t="s">
        <v>210</v>
      </c>
      <c r="D682" s="203" t="s">
        <v>9</v>
      </c>
      <c r="E682" s="371">
        <v>10000</v>
      </c>
      <c r="F682" s="239">
        <f t="shared" si="10"/>
        <v>17.109635119921432</v>
      </c>
      <c r="G682" s="44" t="s">
        <v>126</v>
      </c>
      <c r="H682" s="190"/>
      <c r="I682" s="94" t="s">
        <v>14</v>
      </c>
      <c r="J682" s="225" t="s">
        <v>21</v>
      </c>
      <c r="K682" s="227" t="s">
        <v>103</v>
      </c>
      <c r="L682" s="191">
        <v>584.46600000000001</v>
      </c>
      <c r="M682" s="182"/>
      <c r="N682" s="182"/>
      <c r="O682" s="182"/>
      <c r="P682" s="182"/>
    </row>
    <row r="683" spans="1:16" s="91" customFormat="1" ht="15.75" customHeight="1">
      <c r="A683" s="311">
        <v>45616</v>
      </c>
      <c r="B683" s="319" t="s">
        <v>655</v>
      </c>
      <c r="C683" s="268" t="s">
        <v>210</v>
      </c>
      <c r="D683" s="203" t="s">
        <v>9</v>
      </c>
      <c r="E683" s="371">
        <v>19500</v>
      </c>
      <c r="F683" s="239">
        <f t="shared" si="10"/>
        <v>33.36378848384679</v>
      </c>
      <c r="G683" s="44" t="s">
        <v>126</v>
      </c>
      <c r="H683" s="189"/>
      <c r="I683" s="94" t="s">
        <v>14</v>
      </c>
      <c r="J683" s="225" t="s">
        <v>21</v>
      </c>
      <c r="K683" s="227" t="s">
        <v>103</v>
      </c>
      <c r="L683" s="191">
        <v>584.46600000000001</v>
      </c>
      <c r="M683" s="182"/>
      <c r="N683" s="182"/>
      <c r="O683" s="182"/>
      <c r="P683" s="182"/>
    </row>
    <row r="684" spans="1:16" s="91" customFormat="1" ht="15.75" customHeight="1">
      <c r="A684" s="311">
        <v>45616</v>
      </c>
      <c r="B684" s="340" t="s">
        <v>44</v>
      </c>
      <c r="C684" s="268" t="s">
        <v>54</v>
      </c>
      <c r="D684" s="280" t="s">
        <v>9</v>
      </c>
      <c r="E684" s="371">
        <v>3000</v>
      </c>
      <c r="F684" s="239">
        <f t="shared" si="10"/>
        <v>5.1328905359764301</v>
      </c>
      <c r="G684" s="34" t="s">
        <v>229</v>
      </c>
      <c r="H684" s="357"/>
      <c r="I684" s="40" t="s">
        <v>225</v>
      </c>
      <c r="J684" s="225" t="s">
        <v>21</v>
      </c>
      <c r="K684" s="227" t="s">
        <v>103</v>
      </c>
      <c r="L684" s="191">
        <v>584.46600000000001</v>
      </c>
      <c r="M684" s="182"/>
      <c r="N684" s="182"/>
      <c r="O684" s="182"/>
      <c r="P684" s="182"/>
    </row>
    <row r="685" spans="1:16" s="91" customFormat="1" ht="15.75" customHeight="1">
      <c r="A685" s="311">
        <v>45616</v>
      </c>
      <c r="B685" s="341" t="s">
        <v>44</v>
      </c>
      <c r="C685" s="268" t="s">
        <v>54</v>
      </c>
      <c r="D685" s="203" t="s">
        <v>6</v>
      </c>
      <c r="E685" s="371">
        <v>2000</v>
      </c>
      <c r="F685" s="239">
        <f t="shared" si="10"/>
        <v>3.4219270239842863</v>
      </c>
      <c r="G685" s="208" t="s">
        <v>84</v>
      </c>
      <c r="H685" s="361"/>
      <c r="I685" s="207" t="s">
        <v>55</v>
      </c>
      <c r="J685" s="225" t="s">
        <v>21</v>
      </c>
      <c r="K685" s="227" t="s">
        <v>103</v>
      </c>
      <c r="L685" s="191">
        <v>584.46600000000001</v>
      </c>
      <c r="M685" s="182"/>
      <c r="N685" s="182"/>
      <c r="O685" s="182"/>
      <c r="P685" s="182"/>
    </row>
    <row r="686" spans="1:16" s="91" customFormat="1" ht="15.75" customHeight="1">
      <c r="A686" s="311">
        <v>45616</v>
      </c>
      <c r="B686" s="319" t="s">
        <v>44</v>
      </c>
      <c r="C686" s="268" t="s">
        <v>54</v>
      </c>
      <c r="D686" s="203" t="s">
        <v>5</v>
      </c>
      <c r="E686" s="371">
        <v>2400</v>
      </c>
      <c r="F686" s="239">
        <f t="shared" si="10"/>
        <v>4.1063124287811439</v>
      </c>
      <c r="G686" s="208" t="s">
        <v>57</v>
      </c>
      <c r="H686" s="189"/>
      <c r="I686" s="174" t="s">
        <v>43</v>
      </c>
      <c r="J686" s="225" t="s">
        <v>21</v>
      </c>
      <c r="K686" s="227" t="s">
        <v>103</v>
      </c>
      <c r="L686" s="191">
        <v>584.46600000000001</v>
      </c>
      <c r="M686" s="182"/>
      <c r="N686" s="182"/>
      <c r="O686" s="182"/>
      <c r="P686" s="182"/>
    </row>
    <row r="687" spans="1:16" s="91" customFormat="1" ht="15.75" customHeight="1">
      <c r="A687" s="311">
        <v>45616</v>
      </c>
      <c r="B687" s="319" t="s">
        <v>44</v>
      </c>
      <c r="C687" s="268" t="s">
        <v>54</v>
      </c>
      <c r="D687" s="203" t="s">
        <v>5</v>
      </c>
      <c r="E687" s="371">
        <v>2900</v>
      </c>
      <c r="F687" s="239">
        <f t="shared" si="10"/>
        <v>4.9617941847772151</v>
      </c>
      <c r="G687" s="208" t="s">
        <v>680</v>
      </c>
      <c r="H687" s="246"/>
      <c r="I687" s="82" t="s">
        <v>24</v>
      </c>
      <c r="J687" s="225" t="s">
        <v>21</v>
      </c>
      <c r="K687" s="227" t="s">
        <v>103</v>
      </c>
      <c r="L687" s="191">
        <v>584.46600000000001</v>
      </c>
      <c r="M687" s="182"/>
      <c r="N687" s="182"/>
      <c r="O687" s="182"/>
      <c r="P687" s="182"/>
    </row>
    <row r="688" spans="1:16" s="91" customFormat="1" ht="15.75" customHeight="1">
      <c r="A688" s="311">
        <v>45616</v>
      </c>
      <c r="B688" s="319" t="s">
        <v>45</v>
      </c>
      <c r="C688" s="268" t="s">
        <v>67</v>
      </c>
      <c r="D688" s="203" t="s">
        <v>5</v>
      </c>
      <c r="E688" s="371">
        <v>5000</v>
      </c>
      <c r="F688" s="239">
        <f t="shared" si="10"/>
        <v>8.5548175599607159</v>
      </c>
      <c r="G688" s="208" t="s">
        <v>680</v>
      </c>
      <c r="H688" s="246"/>
      <c r="I688" s="82" t="s">
        <v>24</v>
      </c>
      <c r="J688" s="225" t="s">
        <v>21</v>
      </c>
      <c r="K688" s="227" t="s">
        <v>103</v>
      </c>
      <c r="L688" s="191">
        <v>584.46600000000001</v>
      </c>
      <c r="M688" s="182"/>
      <c r="N688" s="182"/>
      <c r="O688" s="182"/>
      <c r="P688" s="182"/>
    </row>
    <row r="689" spans="1:16" s="91" customFormat="1" ht="15.75" customHeight="1">
      <c r="A689" s="311">
        <v>45616</v>
      </c>
      <c r="B689" s="319" t="s">
        <v>46</v>
      </c>
      <c r="C689" s="268" t="s">
        <v>67</v>
      </c>
      <c r="D689" s="203" t="s">
        <v>5</v>
      </c>
      <c r="E689" s="371">
        <v>10000</v>
      </c>
      <c r="F689" s="239">
        <f t="shared" si="10"/>
        <v>17.109635119921432</v>
      </c>
      <c r="G689" s="208" t="s">
        <v>681</v>
      </c>
      <c r="H689" s="246"/>
      <c r="I689" s="82" t="s">
        <v>24</v>
      </c>
      <c r="J689" s="225" t="s">
        <v>21</v>
      </c>
      <c r="K689" s="227" t="s">
        <v>103</v>
      </c>
      <c r="L689" s="191">
        <v>584.46600000000001</v>
      </c>
      <c r="M689" s="182"/>
      <c r="N689" s="182"/>
      <c r="O689" s="182"/>
      <c r="P689" s="182"/>
    </row>
    <row r="690" spans="1:16" s="91" customFormat="1" ht="15.75" customHeight="1">
      <c r="A690" s="311">
        <v>45616</v>
      </c>
      <c r="B690" s="319" t="s">
        <v>767</v>
      </c>
      <c r="C690" s="268" t="s">
        <v>214</v>
      </c>
      <c r="D690" s="203" t="s">
        <v>5</v>
      </c>
      <c r="E690" s="371">
        <v>2400</v>
      </c>
      <c r="F690" s="239">
        <f t="shared" si="10"/>
        <v>4.1063124287811439</v>
      </c>
      <c r="G690" s="208" t="s">
        <v>680</v>
      </c>
      <c r="H690" s="246"/>
      <c r="I690" s="82" t="s">
        <v>24</v>
      </c>
      <c r="J690" s="225" t="s">
        <v>21</v>
      </c>
      <c r="K690" s="227" t="s">
        <v>103</v>
      </c>
      <c r="L690" s="191">
        <v>584.46600000000001</v>
      </c>
      <c r="M690" s="182"/>
      <c r="N690" s="182"/>
      <c r="O690" s="182"/>
      <c r="P690" s="182"/>
    </row>
    <row r="691" spans="1:16" s="91" customFormat="1" ht="15.75" customHeight="1">
      <c r="A691" s="311">
        <v>45616</v>
      </c>
      <c r="B691" s="319" t="s">
        <v>256</v>
      </c>
      <c r="C691" s="268" t="s">
        <v>54</v>
      </c>
      <c r="D691" s="203" t="s">
        <v>5</v>
      </c>
      <c r="E691" s="371">
        <v>4000</v>
      </c>
      <c r="F691" s="239">
        <f t="shared" si="10"/>
        <v>6.8438540479685726</v>
      </c>
      <c r="G691" s="208" t="s">
        <v>694</v>
      </c>
      <c r="H691" s="270">
        <v>13</v>
      </c>
      <c r="I691" s="40" t="s">
        <v>93</v>
      </c>
      <c r="J691" s="225" t="s">
        <v>21</v>
      </c>
      <c r="K691" s="227" t="s">
        <v>103</v>
      </c>
      <c r="L691" s="191">
        <v>584.46600000000001</v>
      </c>
      <c r="M691" s="182"/>
      <c r="N691" s="182"/>
      <c r="O691" s="182"/>
      <c r="P691" s="182"/>
    </row>
    <row r="692" spans="1:16" s="91" customFormat="1" ht="15.75" customHeight="1">
      <c r="A692" s="311">
        <v>45616</v>
      </c>
      <c r="B692" s="319" t="s">
        <v>44</v>
      </c>
      <c r="C692" s="268" t="s">
        <v>54</v>
      </c>
      <c r="D692" s="203" t="s">
        <v>5</v>
      </c>
      <c r="E692" s="371">
        <v>2000</v>
      </c>
      <c r="F692" s="239">
        <f t="shared" si="10"/>
        <v>3.4219270239842863</v>
      </c>
      <c r="G692" s="221" t="s">
        <v>695</v>
      </c>
      <c r="H692" s="270">
        <v>13</v>
      </c>
      <c r="I692" s="40" t="s">
        <v>93</v>
      </c>
      <c r="J692" s="225" t="s">
        <v>21</v>
      </c>
      <c r="K692" s="227" t="s">
        <v>103</v>
      </c>
      <c r="L692" s="191">
        <v>584.46600000000001</v>
      </c>
      <c r="M692" s="182"/>
      <c r="N692" s="182"/>
      <c r="O692" s="182"/>
      <c r="P692" s="182"/>
    </row>
    <row r="693" spans="1:16" s="91" customFormat="1" ht="15.75" customHeight="1">
      <c r="A693" s="311">
        <v>45616</v>
      </c>
      <c r="B693" s="319" t="s">
        <v>45</v>
      </c>
      <c r="C693" s="268" t="s">
        <v>67</v>
      </c>
      <c r="D693" s="203" t="s">
        <v>5</v>
      </c>
      <c r="E693" s="371">
        <v>5000</v>
      </c>
      <c r="F693" s="239">
        <f t="shared" si="10"/>
        <v>8.5548175599607159</v>
      </c>
      <c r="G693" s="208" t="s">
        <v>695</v>
      </c>
      <c r="H693" s="270">
        <v>13</v>
      </c>
      <c r="I693" s="40" t="s">
        <v>93</v>
      </c>
      <c r="J693" s="225" t="s">
        <v>21</v>
      </c>
      <c r="K693" s="227" t="s">
        <v>103</v>
      </c>
      <c r="L693" s="191">
        <v>584.46600000000001</v>
      </c>
      <c r="M693" s="182"/>
      <c r="N693" s="182"/>
      <c r="O693" s="182"/>
      <c r="P693" s="182"/>
    </row>
    <row r="694" spans="1:16" s="91" customFormat="1" ht="15.75" customHeight="1">
      <c r="A694" s="311">
        <v>45616</v>
      </c>
      <c r="B694" s="319" t="s">
        <v>46</v>
      </c>
      <c r="C694" s="268" t="s">
        <v>67</v>
      </c>
      <c r="D694" s="203" t="s">
        <v>5</v>
      </c>
      <c r="E694" s="371">
        <v>10000</v>
      </c>
      <c r="F694" s="239">
        <f t="shared" si="10"/>
        <v>17.109635119921432</v>
      </c>
      <c r="G694" s="208" t="s">
        <v>696</v>
      </c>
      <c r="H694" s="270">
        <v>13</v>
      </c>
      <c r="I694" s="40" t="s">
        <v>93</v>
      </c>
      <c r="J694" s="225" t="s">
        <v>21</v>
      </c>
      <c r="K694" s="227" t="s">
        <v>103</v>
      </c>
      <c r="L694" s="191">
        <v>584.46600000000001</v>
      </c>
      <c r="M694" s="182"/>
      <c r="N694" s="182"/>
      <c r="O694" s="182"/>
      <c r="P694" s="182"/>
    </row>
    <row r="695" spans="1:16" s="91" customFormat="1" ht="15.75" customHeight="1">
      <c r="A695" s="311">
        <v>45616</v>
      </c>
      <c r="B695" s="319" t="s">
        <v>749</v>
      </c>
      <c r="C695" s="268" t="s">
        <v>54</v>
      </c>
      <c r="D695" s="273" t="s">
        <v>6</v>
      </c>
      <c r="E695" s="371">
        <v>2500</v>
      </c>
      <c r="F695" s="239">
        <f t="shared" si="10"/>
        <v>4.277408779980358</v>
      </c>
      <c r="G695" s="294" t="s">
        <v>702</v>
      </c>
      <c r="H695" s="361"/>
      <c r="I695" s="40" t="s">
        <v>211</v>
      </c>
      <c r="J695" s="225" t="s">
        <v>21</v>
      </c>
      <c r="K695" s="227" t="s">
        <v>103</v>
      </c>
      <c r="L695" s="191">
        <v>584.46600000000001</v>
      </c>
      <c r="M695" s="182"/>
      <c r="N695" s="182"/>
      <c r="O695" s="182"/>
      <c r="P695" s="182"/>
    </row>
    <row r="696" spans="1:16" s="91" customFormat="1" ht="15.75" customHeight="1">
      <c r="A696" s="311">
        <v>45616</v>
      </c>
      <c r="B696" s="319" t="s">
        <v>45</v>
      </c>
      <c r="C696" s="268" t="s">
        <v>67</v>
      </c>
      <c r="D696" s="273" t="s">
        <v>6</v>
      </c>
      <c r="E696" s="371">
        <v>5000</v>
      </c>
      <c r="F696" s="239">
        <f t="shared" si="10"/>
        <v>8.5548175599607159</v>
      </c>
      <c r="G696" s="294" t="s">
        <v>231</v>
      </c>
      <c r="H696" s="361"/>
      <c r="I696" s="40" t="s">
        <v>211</v>
      </c>
      <c r="J696" s="225" t="s">
        <v>21</v>
      </c>
      <c r="K696" s="227" t="s">
        <v>103</v>
      </c>
      <c r="L696" s="191">
        <v>584.46600000000001</v>
      </c>
      <c r="M696" s="182"/>
      <c r="N696" s="182"/>
      <c r="O696" s="182"/>
      <c r="P696" s="182"/>
    </row>
    <row r="697" spans="1:16" s="91" customFormat="1" ht="15.75" customHeight="1">
      <c r="A697" s="311">
        <v>45616</v>
      </c>
      <c r="B697" s="342" t="s">
        <v>44</v>
      </c>
      <c r="C697" s="268" t="s">
        <v>54</v>
      </c>
      <c r="D697" s="273" t="s">
        <v>6</v>
      </c>
      <c r="E697" s="371">
        <v>2000</v>
      </c>
      <c r="F697" s="239">
        <f t="shared" si="10"/>
        <v>3.4219270239842863</v>
      </c>
      <c r="G697" s="294" t="s">
        <v>231</v>
      </c>
      <c r="H697" s="189"/>
      <c r="I697" s="40" t="s">
        <v>211</v>
      </c>
      <c r="J697" s="225" t="s">
        <v>21</v>
      </c>
      <c r="K697" s="227" t="s">
        <v>103</v>
      </c>
      <c r="L697" s="191">
        <v>584.46600000000001</v>
      </c>
      <c r="M697" s="182"/>
      <c r="N697" s="182"/>
      <c r="O697" s="182"/>
      <c r="P697" s="182"/>
    </row>
    <row r="698" spans="1:16" s="91" customFormat="1" ht="15.75" customHeight="1">
      <c r="A698" s="311">
        <v>45616</v>
      </c>
      <c r="B698" s="319" t="s">
        <v>46</v>
      </c>
      <c r="C698" s="268" t="s">
        <v>67</v>
      </c>
      <c r="D698" s="273" t="s">
        <v>6</v>
      </c>
      <c r="E698" s="371">
        <v>10000</v>
      </c>
      <c r="F698" s="239">
        <f t="shared" si="10"/>
        <v>17.109635119921432</v>
      </c>
      <c r="G698" s="294" t="s">
        <v>703</v>
      </c>
      <c r="H698" s="189"/>
      <c r="I698" s="40" t="s">
        <v>211</v>
      </c>
      <c r="J698" s="225" t="s">
        <v>21</v>
      </c>
      <c r="K698" s="227" t="s">
        <v>103</v>
      </c>
      <c r="L698" s="191">
        <v>584.46600000000001</v>
      </c>
      <c r="M698" s="182"/>
      <c r="N698" s="182"/>
      <c r="O698" s="182"/>
      <c r="P698" s="182"/>
    </row>
    <row r="699" spans="1:16" s="91" customFormat="1" ht="15.75" customHeight="1">
      <c r="A699" s="311">
        <v>45616</v>
      </c>
      <c r="B699" s="319" t="s">
        <v>68</v>
      </c>
      <c r="C699" s="268" t="s">
        <v>711</v>
      </c>
      <c r="D699" s="203" t="s">
        <v>5</v>
      </c>
      <c r="E699" s="371">
        <v>1500</v>
      </c>
      <c r="F699" s="239">
        <f t="shared" si="10"/>
        <v>2.566445267988215</v>
      </c>
      <c r="G699" s="208" t="s">
        <v>271</v>
      </c>
      <c r="H699" s="270">
        <v>11</v>
      </c>
      <c r="I699" s="40" t="s">
        <v>220</v>
      </c>
      <c r="J699" s="225" t="s">
        <v>21</v>
      </c>
      <c r="K699" s="227" t="s">
        <v>103</v>
      </c>
      <c r="L699" s="191">
        <v>584.46600000000001</v>
      </c>
      <c r="M699" s="182"/>
      <c r="N699" s="182"/>
      <c r="O699" s="182"/>
      <c r="P699" s="182"/>
    </row>
    <row r="700" spans="1:16" s="91" customFormat="1" ht="15.75" customHeight="1">
      <c r="A700" s="311">
        <v>45616</v>
      </c>
      <c r="B700" s="319" t="s">
        <v>767</v>
      </c>
      <c r="C700" s="268" t="s">
        <v>214</v>
      </c>
      <c r="D700" s="203" t="s">
        <v>5</v>
      </c>
      <c r="E700" s="371">
        <v>3000</v>
      </c>
      <c r="F700" s="239">
        <f t="shared" si="10"/>
        <v>5.1328905359764301</v>
      </c>
      <c r="G700" s="208" t="s">
        <v>271</v>
      </c>
      <c r="H700" s="270">
        <v>11</v>
      </c>
      <c r="I700" s="40" t="s">
        <v>220</v>
      </c>
      <c r="J700" s="225" t="s">
        <v>21</v>
      </c>
      <c r="K700" s="227" t="s">
        <v>103</v>
      </c>
      <c r="L700" s="191">
        <v>584.46600000000001</v>
      </c>
      <c r="M700" s="182"/>
      <c r="N700" s="182"/>
      <c r="O700" s="182"/>
      <c r="P700" s="182"/>
    </row>
    <row r="701" spans="1:16" s="91" customFormat="1" ht="15.75" customHeight="1">
      <c r="A701" s="311">
        <v>45616</v>
      </c>
      <c r="B701" s="319" t="s">
        <v>45</v>
      </c>
      <c r="C701" s="268" t="s">
        <v>67</v>
      </c>
      <c r="D701" s="203" t="s">
        <v>5</v>
      </c>
      <c r="E701" s="371">
        <v>3000</v>
      </c>
      <c r="F701" s="239">
        <f t="shared" si="10"/>
        <v>5.1328905359764301</v>
      </c>
      <c r="G701" s="208" t="s">
        <v>271</v>
      </c>
      <c r="H701" s="270">
        <v>11</v>
      </c>
      <c r="I701" s="40" t="s">
        <v>220</v>
      </c>
      <c r="J701" s="225" t="s">
        <v>21</v>
      </c>
      <c r="K701" s="227" t="s">
        <v>103</v>
      </c>
      <c r="L701" s="191">
        <v>584.46600000000001</v>
      </c>
      <c r="M701" s="182"/>
      <c r="N701" s="182"/>
      <c r="O701" s="182"/>
      <c r="P701" s="182"/>
    </row>
    <row r="702" spans="1:16" s="91" customFormat="1" ht="15.75" customHeight="1">
      <c r="A702" s="311">
        <v>45616</v>
      </c>
      <c r="B702" s="319" t="s">
        <v>46</v>
      </c>
      <c r="C702" s="268" t="s">
        <v>67</v>
      </c>
      <c r="D702" s="203" t="s">
        <v>5</v>
      </c>
      <c r="E702" s="371">
        <v>10000</v>
      </c>
      <c r="F702" s="239">
        <f t="shared" si="10"/>
        <v>17.109635119921432</v>
      </c>
      <c r="G702" s="208" t="s">
        <v>725</v>
      </c>
      <c r="H702" s="270">
        <v>11</v>
      </c>
      <c r="I702" s="40" t="s">
        <v>220</v>
      </c>
      <c r="J702" s="225" t="s">
        <v>21</v>
      </c>
      <c r="K702" s="227" t="s">
        <v>103</v>
      </c>
      <c r="L702" s="191">
        <v>584.46600000000001</v>
      </c>
      <c r="M702" s="182"/>
      <c r="N702" s="182"/>
      <c r="O702" s="182"/>
      <c r="P702" s="182"/>
    </row>
    <row r="703" spans="1:16" s="91" customFormat="1" ht="15.75" customHeight="1">
      <c r="A703" s="311">
        <v>45616</v>
      </c>
      <c r="B703" s="319" t="s">
        <v>44</v>
      </c>
      <c r="C703" s="268" t="s">
        <v>54</v>
      </c>
      <c r="D703" s="203" t="s">
        <v>5</v>
      </c>
      <c r="E703" s="371">
        <v>1500</v>
      </c>
      <c r="F703" s="239">
        <f t="shared" si="10"/>
        <v>2.566445267988215</v>
      </c>
      <c r="G703" s="208" t="s">
        <v>273</v>
      </c>
      <c r="H703" s="270">
        <v>12</v>
      </c>
      <c r="I703" s="40" t="s">
        <v>238</v>
      </c>
      <c r="J703" s="225" t="s">
        <v>21</v>
      </c>
      <c r="K703" s="227" t="s">
        <v>103</v>
      </c>
      <c r="L703" s="191">
        <v>584.46600000000001</v>
      </c>
      <c r="M703" s="182"/>
      <c r="N703" s="182"/>
      <c r="O703" s="182"/>
      <c r="P703" s="182"/>
    </row>
    <row r="704" spans="1:16" s="91" customFormat="1" ht="15.75" customHeight="1">
      <c r="A704" s="311">
        <v>45616</v>
      </c>
      <c r="B704" s="319" t="s">
        <v>45</v>
      </c>
      <c r="C704" s="268" t="s">
        <v>67</v>
      </c>
      <c r="D704" s="203" t="s">
        <v>5</v>
      </c>
      <c r="E704" s="371">
        <v>3000</v>
      </c>
      <c r="F704" s="239">
        <f t="shared" si="10"/>
        <v>5.1328905359764301</v>
      </c>
      <c r="G704" s="208" t="s">
        <v>273</v>
      </c>
      <c r="H704" s="270">
        <v>12</v>
      </c>
      <c r="I704" s="40" t="s">
        <v>238</v>
      </c>
      <c r="J704" s="225" t="s">
        <v>21</v>
      </c>
      <c r="K704" s="227" t="s">
        <v>103</v>
      </c>
      <c r="L704" s="191">
        <v>584.46600000000001</v>
      </c>
      <c r="M704" s="182"/>
      <c r="N704" s="182"/>
      <c r="O704" s="182"/>
      <c r="P704" s="182"/>
    </row>
    <row r="705" spans="1:16" s="91" customFormat="1" ht="15.75" customHeight="1">
      <c r="A705" s="311">
        <v>45616</v>
      </c>
      <c r="B705" s="319" t="s">
        <v>46</v>
      </c>
      <c r="C705" s="268" t="s">
        <v>67</v>
      </c>
      <c r="D705" s="203" t="s">
        <v>5</v>
      </c>
      <c r="E705" s="371">
        <v>10000</v>
      </c>
      <c r="F705" s="239">
        <f t="shared" si="10"/>
        <v>17.109635119921432</v>
      </c>
      <c r="G705" s="221" t="s">
        <v>284</v>
      </c>
      <c r="H705" s="270">
        <v>12</v>
      </c>
      <c r="I705" s="40" t="s">
        <v>238</v>
      </c>
      <c r="J705" s="225" t="s">
        <v>21</v>
      </c>
      <c r="K705" s="227" t="s">
        <v>103</v>
      </c>
      <c r="L705" s="191">
        <v>584.46600000000001</v>
      </c>
      <c r="M705" s="182"/>
      <c r="N705" s="182"/>
      <c r="O705" s="182"/>
      <c r="P705" s="182"/>
    </row>
    <row r="706" spans="1:16" s="91" customFormat="1" ht="15.75" customHeight="1">
      <c r="A706" s="311">
        <v>45616</v>
      </c>
      <c r="B706" s="342" t="s">
        <v>767</v>
      </c>
      <c r="C706" s="268" t="s">
        <v>214</v>
      </c>
      <c r="D706" s="203" t="s">
        <v>5</v>
      </c>
      <c r="E706" s="371">
        <v>1500</v>
      </c>
      <c r="F706" s="239">
        <f t="shared" ref="F706:F769" si="11">E706/L706</f>
        <v>2.566445267988215</v>
      </c>
      <c r="G706" s="208" t="s">
        <v>273</v>
      </c>
      <c r="H706" s="270">
        <v>12</v>
      </c>
      <c r="I706" s="40" t="s">
        <v>238</v>
      </c>
      <c r="J706" s="225" t="s">
        <v>21</v>
      </c>
      <c r="K706" s="227" t="s">
        <v>103</v>
      </c>
      <c r="L706" s="191">
        <v>584.46600000000001</v>
      </c>
      <c r="M706" s="182"/>
      <c r="N706" s="182"/>
      <c r="O706" s="182"/>
      <c r="P706" s="182"/>
    </row>
    <row r="707" spans="1:16" s="91" customFormat="1" ht="15.75" customHeight="1">
      <c r="A707" s="311">
        <v>45616</v>
      </c>
      <c r="B707" s="319" t="s">
        <v>44</v>
      </c>
      <c r="C707" s="268" t="s">
        <v>54</v>
      </c>
      <c r="D707" s="42" t="s">
        <v>7</v>
      </c>
      <c r="E707" s="371">
        <v>4500</v>
      </c>
      <c r="F707" s="239">
        <f t="shared" si="11"/>
        <v>7.6993358039646447</v>
      </c>
      <c r="G707" s="44" t="s">
        <v>249</v>
      </c>
      <c r="H707" s="246"/>
      <c r="I707" s="83" t="s">
        <v>13</v>
      </c>
      <c r="J707" s="225" t="s">
        <v>21</v>
      </c>
      <c r="K707" s="227" t="s">
        <v>103</v>
      </c>
      <c r="L707" s="191">
        <v>584.46600000000001</v>
      </c>
      <c r="M707" s="182"/>
      <c r="N707" s="182"/>
      <c r="O707" s="182"/>
      <c r="P707" s="182"/>
    </row>
    <row r="708" spans="1:16" s="91" customFormat="1" ht="15.75" customHeight="1">
      <c r="A708" s="311">
        <v>45617</v>
      </c>
      <c r="B708" s="318" t="s">
        <v>17</v>
      </c>
      <c r="C708" s="268" t="s">
        <v>38</v>
      </c>
      <c r="D708" s="215" t="s">
        <v>8</v>
      </c>
      <c r="E708" s="371">
        <v>5000</v>
      </c>
      <c r="F708" s="239">
        <f t="shared" si="11"/>
        <v>8.5548175599607159</v>
      </c>
      <c r="G708" s="44" t="s">
        <v>560</v>
      </c>
      <c r="H708" s="197"/>
      <c r="I708" s="94" t="s">
        <v>16</v>
      </c>
      <c r="J708" s="225" t="s">
        <v>21</v>
      </c>
      <c r="K708" s="227" t="s">
        <v>103</v>
      </c>
      <c r="L708" s="191">
        <v>584.46600000000001</v>
      </c>
      <c r="M708" s="182"/>
      <c r="N708" s="182"/>
      <c r="O708" s="182"/>
      <c r="P708" s="182"/>
    </row>
    <row r="709" spans="1:16" s="91" customFormat="1" ht="15.75" customHeight="1">
      <c r="A709" s="311">
        <v>45617</v>
      </c>
      <c r="B709" s="318" t="s">
        <v>17</v>
      </c>
      <c r="C709" s="268" t="s">
        <v>38</v>
      </c>
      <c r="D709" s="215" t="s">
        <v>8</v>
      </c>
      <c r="E709" s="371">
        <v>5000</v>
      </c>
      <c r="F709" s="239">
        <f t="shared" si="11"/>
        <v>8.5548175599607159</v>
      </c>
      <c r="G709" s="44" t="s">
        <v>561</v>
      </c>
      <c r="H709" s="359"/>
      <c r="I709" s="94" t="s">
        <v>15</v>
      </c>
      <c r="J709" s="225" t="s">
        <v>21</v>
      </c>
      <c r="K709" s="227" t="s">
        <v>103</v>
      </c>
      <c r="L709" s="191">
        <v>584.46600000000001</v>
      </c>
      <c r="M709" s="182"/>
      <c r="N709" s="182"/>
      <c r="O709" s="182"/>
      <c r="P709" s="182"/>
    </row>
    <row r="710" spans="1:16" s="91" customFormat="1" ht="15.75" customHeight="1">
      <c r="A710" s="311">
        <v>45617</v>
      </c>
      <c r="B710" s="318" t="s">
        <v>17</v>
      </c>
      <c r="C710" s="268" t="s">
        <v>38</v>
      </c>
      <c r="D710" s="215" t="s">
        <v>6</v>
      </c>
      <c r="E710" s="371">
        <v>5000</v>
      </c>
      <c r="F710" s="239">
        <f t="shared" si="11"/>
        <v>8.5548175599607159</v>
      </c>
      <c r="G710" s="44" t="s">
        <v>562</v>
      </c>
      <c r="H710" s="189"/>
      <c r="I710" s="40" t="s">
        <v>69</v>
      </c>
      <c r="J710" s="225" t="s">
        <v>21</v>
      </c>
      <c r="K710" s="227" t="s">
        <v>103</v>
      </c>
      <c r="L710" s="191">
        <v>584.46600000000001</v>
      </c>
      <c r="M710" s="182"/>
      <c r="N710" s="182"/>
      <c r="O710" s="182"/>
      <c r="P710" s="182"/>
    </row>
    <row r="711" spans="1:16" s="91" customFormat="1" ht="15.75" customHeight="1">
      <c r="A711" s="311">
        <v>45617</v>
      </c>
      <c r="B711" s="318" t="s">
        <v>17</v>
      </c>
      <c r="C711" s="268" t="s">
        <v>38</v>
      </c>
      <c r="D711" s="215" t="s">
        <v>5</v>
      </c>
      <c r="E711" s="371">
        <v>5000</v>
      </c>
      <c r="F711" s="239">
        <f t="shared" si="11"/>
        <v>8.5548175599607159</v>
      </c>
      <c r="G711" s="94" t="s">
        <v>563</v>
      </c>
      <c r="H711" s="189"/>
      <c r="I711" s="174" t="s">
        <v>43</v>
      </c>
      <c r="J711" s="225" t="s">
        <v>21</v>
      </c>
      <c r="K711" s="227" t="s">
        <v>103</v>
      </c>
      <c r="L711" s="191">
        <v>584.46600000000001</v>
      </c>
      <c r="M711" s="182"/>
      <c r="N711" s="182"/>
      <c r="O711" s="182"/>
      <c r="P711" s="182"/>
    </row>
    <row r="712" spans="1:16" s="91" customFormat="1" ht="15.75" customHeight="1">
      <c r="A712" s="311">
        <v>45617</v>
      </c>
      <c r="B712" s="318" t="s">
        <v>17</v>
      </c>
      <c r="C712" s="268" t="s">
        <v>38</v>
      </c>
      <c r="D712" s="215" t="s">
        <v>5</v>
      </c>
      <c r="E712" s="371">
        <v>5000</v>
      </c>
      <c r="F712" s="239">
        <f t="shared" si="11"/>
        <v>8.5548175599607159</v>
      </c>
      <c r="G712" s="94" t="s">
        <v>564</v>
      </c>
      <c r="H712" s="245"/>
      <c r="I712" s="94" t="s">
        <v>24</v>
      </c>
      <c r="J712" s="225" t="s">
        <v>21</v>
      </c>
      <c r="K712" s="227" t="s">
        <v>103</v>
      </c>
      <c r="L712" s="191">
        <v>584.46600000000001</v>
      </c>
      <c r="M712" s="182"/>
      <c r="N712" s="182"/>
      <c r="O712" s="182"/>
      <c r="P712" s="182"/>
    </row>
    <row r="713" spans="1:16" s="91" customFormat="1" ht="15.75" customHeight="1">
      <c r="A713" s="311">
        <v>45617</v>
      </c>
      <c r="B713" s="318" t="s">
        <v>17</v>
      </c>
      <c r="C713" s="268" t="s">
        <v>38</v>
      </c>
      <c r="D713" s="215" t="s">
        <v>7</v>
      </c>
      <c r="E713" s="371">
        <v>2500</v>
      </c>
      <c r="F713" s="239">
        <f t="shared" si="11"/>
        <v>4.277408779980358</v>
      </c>
      <c r="G713" s="94" t="s">
        <v>565</v>
      </c>
      <c r="H713" s="357"/>
      <c r="I713" s="94" t="s">
        <v>13</v>
      </c>
      <c r="J713" s="225" t="s">
        <v>21</v>
      </c>
      <c r="K713" s="227" t="s">
        <v>103</v>
      </c>
      <c r="L713" s="191">
        <v>584.46600000000001</v>
      </c>
      <c r="M713" s="182"/>
      <c r="N713" s="182"/>
      <c r="O713" s="182"/>
      <c r="P713" s="182"/>
    </row>
    <row r="714" spans="1:16" s="91" customFormat="1" ht="15.75" customHeight="1">
      <c r="A714" s="311">
        <v>45617</v>
      </c>
      <c r="B714" s="318" t="s">
        <v>17</v>
      </c>
      <c r="C714" s="268" t="s">
        <v>38</v>
      </c>
      <c r="D714" s="215" t="s">
        <v>6</v>
      </c>
      <c r="E714" s="371">
        <v>2500</v>
      </c>
      <c r="F714" s="239">
        <f t="shared" si="11"/>
        <v>4.277408779980358</v>
      </c>
      <c r="G714" s="94" t="s">
        <v>566</v>
      </c>
      <c r="H714" s="357"/>
      <c r="I714" s="94" t="s">
        <v>11</v>
      </c>
      <c r="J714" s="225" t="s">
        <v>21</v>
      </c>
      <c r="K714" s="227" t="s">
        <v>103</v>
      </c>
      <c r="L714" s="191">
        <v>584.46600000000001</v>
      </c>
      <c r="M714" s="182"/>
      <c r="N714" s="182"/>
      <c r="O714" s="182"/>
      <c r="P714" s="182"/>
    </row>
    <row r="715" spans="1:16" s="91" customFormat="1" ht="15.75" customHeight="1">
      <c r="A715" s="311">
        <v>45617</v>
      </c>
      <c r="B715" s="318" t="s">
        <v>17</v>
      </c>
      <c r="C715" s="268" t="s">
        <v>38</v>
      </c>
      <c r="D715" s="215" t="s">
        <v>6</v>
      </c>
      <c r="E715" s="371">
        <v>2500</v>
      </c>
      <c r="F715" s="239">
        <f t="shared" si="11"/>
        <v>4.277408779980358</v>
      </c>
      <c r="G715" s="94" t="s">
        <v>567</v>
      </c>
      <c r="H715" s="357"/>
      <c r="I715" s="94" t="s">
        <v>55</v>
      </c>
      <c r="J715" s="225" t="s">
        <v>21</v>
      </c>
      <c r="K715" s="227" t="s">
        <v>103</v>
      </c>
      <c r="L715" s="191">
        <v>584.46600000000001</v>
      </c>
      <c r="M715" s="182"/>
      <c r="N715" s="182"/>
      <c r="O715" s="182"/>
      <c r="P715" s="182"/>
    </row>
    <row r="716" spans="1:16" s="91" customFormat="1" ht="15.75" customHeight="1">
      <c r="A716" s="311">
        <v>45617</v>
      </c>
      <c r="B716" s="318" t="s">
        <v>17</v>
      </c>
      <c r="C716" s="268" t="s">
        <v>38</v>
      </c>
      <c r="D716" s="215" t="s">
        <v>6</v>
      </c>
      <c r="E716" s="371">
        <v>2500</v>
      </c>
      <c r="F716" s="239">
        <f t="shared" si="11"/>
        <v>4.277408779980358</v>
      </c>
      <c r="G716" s="94" t="s">
        <v>568</v>
      </c>
      <c r="H716" s="357"/>
      <c r="I716" s="40" t="s">
        <v>211</v>
      </c>
      <c r="J716" s="225" t="s">
        <v>21</v>
      </c>
      <c r="K716" s="227" t="s">
        <v>103</v>
      </c>
      <c r="L716" s="191">
        <v>584.46600000000001</v>
      </c>
      <c r="M716" s="182"/>
      <c r="N716" s="182"/>
      <c r="O716" s="182"/>
      <c r="P716" s="182"/>
    </row>
    <row r="717" spans="1:16" s="91" customFormat="1" ht="15.75" customHeight="1">
      <c r="A717" s="311">
        <v>45617</v>
      </c>
      <c r="B717" s="318" t="s">
        <v>17</v>
      </c>
      <c r="C717" s="268" t="s">
        <v>38</v>
      </c>
      <c r="D717" s="215" t="s">
        <v>5</v>
      </c>
      <c r="E717" s="371">
        <v>2500</v>
      </c>
      <c r="F717" s="239">
        <f t="shared" si="11"/>
        <v>4.277408779980358</v>
      </c>
      <c r="G717" s="94" t="s">
        <v>569</v>
      </c>
      <c r="H717" s="357"/>
      <c r="I717" s="94" t="s">
        <v>93</v>
      </c>
      <c r="J717" s="225" t="s">
        <v>21</v>
      </c>
      <c r="K717" s="227" t="s">
        <v>103</v>
      </c>
      <c r="L717" s="191">
        <v>584.46600000000001</v>
      </c>
      <c r="M717" s="182"/>
      <c r="N717" s="182"/>
      <c r="O717" s="182"/>
      <c r="P717" s="182"/>
    </row>
    <row r="718" spans="1:16" s="91" customFormat="1" ht="15.75" customHeight="1">
      <c r="A718" s="311">
        <v>45617</v>
      </c>
      <c r="B718" s="318" t="s">
        <v>17</v>
      </c>
      <c r="C718" s="268" t="s">
        <v>38</v>
      </c>
      <c r="D718" s="215" t="s">
        <v>5</v>
      </c>
      <c r="E718" s="371">
        <v>2500</v>
      </c>
      <c r="F718" s="239">
        <f t="shared" si="11"/>
        <v>4.277408779980358</v>
      </c>
      <c r="G718" s="94" t="s">
        <v>570</v>
      </c>
      <c r="H718" s="197"/>
      <c r="I718" s="94" t="s">
        <v>220</v>
      </c>
      <c r="J718" s="225" t="s">
        <v>21</v>
      </c>
      <c r="K718" s="227" t="s">
        <v>103</v>
      </c>
      <c r="L718" s="191">
        <v>584.46600000000001</v>
      </c>
      <c r="M718" s="182"/>
      <c r="N718" s="182"/>
      <c r="O718" s="182"/>
      <c r="P718" s="182"/>
    </row>
    <row r="719" spans="1:16" s="91" customFormat="1" ht="15.75" customHeight="1">
      <c r="A719" s="311">
        <v>45617</v>
      </c>
      <c r="B719" s="318" t="s">
        <v>17</v>
      </c>
      <c r="C719" s="268" t="s">
        <v>38</v>
      </c>
      <c r="D719" s="215" t="s">
        <v>5</v>
      </c>
      <c r="E719" s="371">
        <v>2500</v>
      </c>
      <c r="F719" s="239">
        <f t="shared" si="11"/>
        <v>4.277408779980358</v>
      </c>
      <c r="G719" s="94" t="s">
        <v>571</v>
      </c>
      <c r="H719" s="189"/>
      <c r="I719" s="94" t="s">
        <v>238</v>
      </c>
      <c r="J719" s="225" t="s">
        <v>21</v>
      </c>
      <c r="K719" s="227" t="s">
        <v>103</v>
      </c>
      <c r="L719" s="191">
        <v>584.46600000000001</v>
      </c>
      <c r="M719" s="182"/>
      <c r="N719" s="182"/>
      <c r="O719" s="182"/>
      <c r="P719" s="182"/>
    </row>
    <row r="720" spans="1:16" s="91" customFormat="1" ht="15.75" customHeight="1">
      <c r="A720" s="311">
        <v>45617</v>
      </c>
      <c r="B720" s="318" t="s">
        <v>17</v>
      </c>
      <c r="C720" s="268" t="s">
        <v>38</v>
      </c>
      <c r="D720" s="215" t="s">
        <v>9</v>
      </c>
      <c r="E720" s="371">
        <v>2500</v>
      </c>
      <c r="F720" s="239">
        <f t="shared" si="11"/>
        <v>4.277408779980358</v>
      </c>
      <c r="G720" s="94" t="s">
        <v>572</v>
      </c>
      <c r="H720" s="189"/>
      <c r="I720" s="94" t="s">
        <v>209</v>
      </c>
      <c r="J720" s="225" t="s">
        <v>21</v>
      </c>
      <c r="K720" s="227" t="s">
        <v>103</v>
      </c>
      <c r="L720" s="191">
        <v>584.46600000000001</v>
      </c>
      <c r="M720" s="182"/>
      <c r="N720" s="182"/>
      <c r="O720" s="182"/>
      <c r="P720" s="182"/>
    </row>
    <row r="721" spans="1:16" s="91" customFormat="1" ht="15.75" customHeight="1">
      <c r="A721" s="311">
        <v>45617</v>
      </c>
      <c r="B721" s="318" t="s">
        <v>17</v>
      </c>
      <c r="C721" s="268" t="s">
        <v>38</v>
      </c>
      <c r="D721" s="215" t="s">
        <v>9</v>
      </c>
      <c r="E721" s="371">
        <v>2500</v>
      </c>
      <c r="F721" s="239">
        <f t="shared" si="11"/>
        <v>4.277408779980358</v>
      </c>
      <c r="G721" s="94" t="s">
        <v>573</v>
      </c>
      <c r="H721" s="189"/>
      <c r="I721" s="94" t="s">
        <v>14</v>
      </c>
      <c r="J721" s="225" t="s">
        <v>21</v>
      </c>
      <c r="K721" s="227" t="s">
        <v>103</v>
      </c>
      <c r="L721" s="191">
        <v>584.46600000000001</v>
      </c>
      <c r="M721" s="182"/>
      <c r="N721" s="182"/>
      <c r="O721" s="182"/>
      <c r="P721" s="182"/>
    </row>
    <row r="722" spans="1:16" s="91" customFormat="1" ht="15.75" customHeight="1">
      <c r="A722" s="311">
        <v>45617</v>
      </c>
      <c r="B722" s="321" t="s">
        <v>44</v>
      </c>
      <c r="C722" s="268" t="s">
        <v>54</v>
      </c>
      <c r="D722" s="203" t="s">
        <v>8</v>
      </c>
      <c r="E722" s="371">
        <v>2700</v>
      </c>
      <c r="F722" s="239">
        <f t="shared" si="11"/>
        <v>4.619601482378787</v>
      </c>
      <c r="G722" s="94" t="s">
        <v>219</v>
      </c>
      <c r="H722" s="357"/>
      <c r="I722" s="83" t="s">
        <v>16</v>
      </c>
      <c r="J722" s="225" t="s">
        <v>21</v>
      </c>
      <c r="K722" s="227" t="s">
        <v>103</v>
      </c>
      <c r="L722" s="191">
        <v>584.46600000000001</v>
      </c>
      <c r="M722" s="182"/>
      <c r="N722" s="182"/>
      <c r="O722" s="182"/>
      <c r="P722" s="182"/>
    </row>
    <row r="723" spans="1:16" s="91" customFormat="1" ht="15.75" customHeight="1">
      <c r="A723" s="312">
        <v>45617</v>
      </c>
      <c r="B723" s="324" t="s">
        <v>68</v>
      </c>
      <c r="C723" s="268" t="s">
        <v>54</v>
      </c>
      <c r="D723" s="204" t="s">
        <v>8</v>
      </c>
      <c r="E723" s="371">
        <v>1900</v>
      </c>
      <c r="F723" s="239">
        <f t="shared" si="11"/>
        <v>3.2508306727850722</v>
      </c>
      <c r="G723" s="255" t="s">
        <v>240</v>
      </c>
      <c r="H723" s="245"/>
      <c r="I723" s="89" t="s">
        <v>15</v>
      </c>
      <c r="J723" s="225" t="s">
        <v>21</v>
      </c>
      <c r="K723" s="227" t="s">
        <v>103</v>
      </c>
      <c r="L723" s="191">
        <v>584.46600000000001</v>
      </c>
      <c r="M723" s="182"/>
      <c r="N723" s="182"/>
      <c r="O723" s="182"/>
      <c r="P723" s="182"/>
    </row>
    <row r="724" spans="1:16" s="91" customFormat="1" ht="15.75" customHeight="1">
      <c r="A724" s="187">
        <v>45617</v>
      </c>
      <c r="B724" s="322" t="s">
        <v>44</v>
      </c>
      <c r="C724" s="268" t="s">
        <v>54</v>
      </c>
      <c r="D724" s="281" t="s">
        <v>6</v>
      </c>
      <c r="E724" s="371">
        <v>3000</v>
      </c>
      <c r="F724" s="239">
        <f t="shared" si="11"/>
        <v>5.1328905359764301</v>
      </c>
      <c r="G724" s="228" t="s">
        <v>59</v>
      </c>
      <c r="H724" s="175"/>
      <c r="I724" s="40" t="s">
        <v>69</v>
      </c>
      <c r="J724" s="225" t="s">
        <v>21</v>
      </c>
      <c r="K724" s="227" t="s">
        <v>103</v>
      </c>
      <c r="L724" s="191">
        <v>584.46600000000001</v>
      </c>
      <c r="M724" s="182"/>
      <c r="N724" s="182"/>
      <c r="O724" s="182"/>
      <c r="P724" s="182"/>
    </row>
    <row r="725" spans="1:16" ht="15.75" customHeight="1">
      <c r="A725" s="311">
        <v>45617</v>
      </c>
      <c r="B725" s="319" t="s">
        <v>44</v>
      </c>
      <c r="C725" s="268" t="s">
        <v>54</v>
      </c>
      <c r="D725" s="269" t="s">
        <v>6</v>
      </c>
      <c r="E725" s="371">
        <v>1500</v>
      </c>
      <c r="F725" s="239">
        <f t="shared" si="11"/>
        <v>2.566445267988215</v>
      </c>
      <c r="G725" s="207" t="s">
        <v>112</v>
      </c>
      <c r="I725" s="207" t="s">
        <v>11</v>
      </c>
      <c r="J725" s="225" t="s">
        <v>21</v>
      </c>
      <c r="K725" s="227" t="s">
        <v>103</v>
      </c>
      <c r="L725" s="191">
        <v>584.46600000000001</v>
      </c>
    </row>
    <row r="726" spans="1:16" ht="15.75" customHeight="1">
      <c r="A726" s="311">
        <v>45617</v>
      </c>
      <c r="B726" s="319" t="s">
        <v>44</v>
      </c>
      <c r="C726" s="268" t="s">
        <v>54</v>
      </c>
      <c r="D726" s="203" t="s">
        <v>9</v>
      </c>
      <c r="E726" s="371">
        <v>3800</v>
      </c>
      <c r="F726" s="239">
        <f t="shared" si="11"/>
        <v>6.5016613455701444</v>
      </c>
      <c r="G726" s="94" t="s">
        <v>56</v>
      </c>
      <c r="H726" s="189"/>
      <c r="I726" s="94" t="s">
        <v>14</v>
      </c>
      <c r="J726" s="225" t="s">
        <v>21</v>
      </c>
      <c r="K726" s="227" t="s">
        <v>103</v>
      </c>
      <c r="L726" s="191">
        <v>584.46600000000001</v>
      </c>
    </row>
    <row r="727" spans="1:16" ht="15.75" customHeight="1">
      <c r="A727" s="311">
        <v>45617</v>
      </c>
      <c r="B727" s="209" t="s">
        <v>44</v>
      </c>
      <c r="C727" s="268" t="s">
        <v>54</v>
      </c>
      <c r="D727" s="280" t="s">
        <v>9</v>
      </c>
      <c r="E727" s="371">
        <v>2000</v>
      </c>
      <c r="F727" s="239">
        <f t="shared" si="11"/>
        <v>3.4219270239842863</v>
      </c>
      <c r="G727" s="82" t="s">
        <v>229</v>
      </c>
      <c r="I727" s="40" t="s">
        <v>225</v>
      </c>
      <c r="J727" s="225" t="s">
        <v>21</v>
      </c>
      <c r="K727" s="227" t="s">
        <v>103</v>
      </c>
      <c r="L727" s="191">
        <v>584.46600000000001</v>
      </c>
    </row>
    <row r="728" spans="1:16" s="91" customFormat="1" ht="15.75" customHeight="1">
      <c r="A728" s="311">
        <v>45617</v>
      </c>
      <c r="B728" s="209" t="s">
        <v>226</v>
      </c>
      <c r="C728" s="268" t="s">
        <v>230</v>
      </c>
      <c r="D728" s="280" t="s">
        <v>9</v>
      </c>
      <c r="E728" s="371">
        <v>3000</v>
      </c>
      <c r="F728" s="239">
        <f t="shared" si="11"/>
        <v>5.1328905359764301</v>
      </c>
      <c r="G728" s="82" t="s">
        <v>229</v>
      </c>
      <c r="H728" s="357"/>
      <c r="I728" s="40" t="s">
        <v>225</v>
      </c>
      <c r="J728" s="225" t="s">
        <v>21</v>
      </c>
      <c r="K728" s="227" t="s">
        <v>103</v>
      </c>
      <c r="L728" s="191">
        <v>584.46600000000001</v>
      </c>
      <c r="M728" s="182"/>
      <c r="N728" s="182"/>
      <c r="O728" s="182"/>
      <c r="P728" s="182"/>
    </row>
    <row r="729" spans="1:16" s="91" customFormat="1" ht="15.75" customHeight="1">
      <c r="A729" s="311">
        <v>45617</v>
      </c>
      <c r="B729" s="319" t="s">
        <v>228</v>
      </c>
      <c r="C729" s="268" t="s">
        <v>54</v>
      </c>
      <c r="D729" s="203" t="s">
        <v>6</v>
      </c>
      <c r="E729" s="371">
        <v>2500</v>
      </c>
      <c r="F729" s="239">
        <f t="shared" si="11"/>
        <v>4.277408779980358</v>
      </c>
      <c r="G729" s="207" t="s">
        <v>100</v>
      </c>
      <c r="H729" s="358"/>
      <c r="I729" s="207" t="s">
        <v>55</v>
      </c>
      <c r="J729" s="225" t="s">
        <v>21</v>
      </c>
      <c r="K729" s="227" t="s">
        <v>103</v>
      </c>
      <c r="L729" s="191">
        <v>584.46600000000001</v>
      </c>
      <c r="M729" s="182"/>
      <c r="N729" s="182"/>
      <c r="O729" s="182"/>
      <c r="P729" s="182"/>
    </row>
    <row r="730" spans="1:16" s="91" customFormat="1" ht="15.75" customHeight="1">
      <c r="A730" s="311">
        <v>45617</v>
      </c>
      <c r="B730" s="319" t="s">
        <v>44</v>
      </c>
      <c r="C730" s="268" t="s">
        <v>54</v>
      </c>
      <c r="D730" s="203" t="s">
        <v>6</v>
      </c>
      <c r="E730" s="371">
        <v>2000</v>
      </c>
      <c r="F730" s="239">
        <f t="shared" si="11"/>
        <v>3.4219270239842863</v>
      </c>
      <c r="G730" s="207" t="s">
        <v>84</v>
      </c>
      <c r="H730" s="358"/>
      <c r="I730" s="207" t="s">
        <v>55</v>
      </c>
      <c r="J730" s="225" t="s">
        <v>21</v>
      </c>
      <c r="K730" s="227" t="s">
        <v>103</v>
      </c>
      <c r="L730" s="191">
        <v>584.46600000000001</v>
      </c>
      <c r="M730" s="182"/>
      <c r="N730" s="182"/>
      <c r="O730" s="182"/>
      <c r="P730" s="182"/>
    </row>
    <row r="731" spans="1:16" s="91" customFormat="1" ht="15.75" customHeight="1">
      <c r="A731" s="311">
        <v>45617</v>
      </c>
      <c r="B731" s="319" t="s">
        <v>45</v>
      </c>
      <c r="C731" s="268" t="s">
        <v>67</v>
      </c>
      <c r="D731" s="203" t="s">
        <v>6</v>
      </c>
      <c r="E731" s="371">
        <v>5000</v>
      </c>
      <c r="F731" s="239">
        <f t="shared" si="11"/>
        <v>8.5548175599607159</v>
      </c>
      <c r="G731" s="207" t="s">
        <v>84</v>
      </c>
      <c r="H731" s="358"/>
      <c r="I731" s="207" t="s">
        <v>55</v>
      </c>
      <c r="J731" s="225" t="s">
        <v>21</v>
      </c>
      <c r="K731" s="227" t="s">
        <v>103</v>
      </c>
      <c r="L731" s="191">
        <v>584.46600000000001</v>
      </c>
      <c r="M731" s="182"/>
      <c r="N731" s="182"/>
      <c r="O731" s="182"/>
      <c r="P731" s="182"/>
    </row>
    <row r="732" spans="1:16" s="91" customFormat="1" ht="15.75" customHeight="1">
      <c r="A732" s="311">
        <v>45617</v>
      </c>
      <c r="B732" s="319" t="s">
        <v>46</v>
      </c>
      <c r="C732" s="268" t="s">
        <v>67</v>
      </c>
      <c r="D732" s="203" t="s">
        <v>6</v>
      </c>
      <c r="E732" s="371">
        <v>10000</v>
      </c>
      <c r="F732" s="239">
        <f t="shared" si="11"/>
        <v>17.109635119921432</v>
      </c>
      <c r="G732" s="369" t="s">
        <v>101</v>
      </c>
      <c r="H732" s="361"/>
      <c r="I732" s="207" t="s">
        <v>55</v>
      </c>
      <c r="J732" s="225" t="s">
        <v>21</v>
      </c>
      <c r="K732" s="227" t="s">
        <v>103</v>
      </c>
      <c r="L732" s="191">
        <v>584.46600000000001</v>
      </c>
      <c r="M732" s="182"/>
      <c r="N732" s="182"/>
      <c r="O732" s="182"/>
      <c r="P732" s="182"/>
    </row>
    <row r="733" spans="1:16" s="91" customFormat="1" ht="15.75" customHeight="1">
      <c r="A733" s="311">
        <v>45617</v>
      </c>
      <c r="B733" s="319" t="s">
        <v>44</v>
      </c>
      <c r="C733" s="268" t="s">
        <v>54</v>
      </c>
      <c r="D733" s="203" t="s">
        <v>5</v>
      </c>
      <c r="E733" s="371">
        <v>2400</v>
      </c>
      <c r="F733" s="239">
        <f t="shared" si="11"/>
        <v>4.1063124287811439</v>
      </c>
      <c r="G733" s="207" t="s">
        <v>57</v>
      </c>
      <c r="H733" s="241"/>
      <c r="I733" s="174" t="s">
        <v>43</v>
      </c>
      <c r="J733" s="225" t="s">
        <v>21</v>
      </c>
      <c r="K733" s="227" t="s">
        <v>103</v>
      </c>
      <c r="L733" s="191">
        <v>584.46600000000001</v>
      </c>
      <c r="M733" s="182"/>
      <c r="N733" s="182"/>
      <c r="O733" s="182"/>
      <c r="P733" s="182"/>
    </row>
    <row r="734" spans="1:16" s="91" customFormat="1" ht="15.75" customHeight="1">
      <c r="A734" s="311">
        <v>45617</v>
      </c>
      <c r="B734" s="319" t="s">
        <v>44</v>
      </c>
      <c r="C734" s="268" t="s">
        <v>54</v>
      </c>
      <c r="D734" s="203" t="s">
        <v>5</v>
      </c>
      <c r="E734" s="371">
        <v>3000</v>
      </c>
      <c r="F734" s="239">
        <f t="shared" si="11"/>
        <v>5.1328905359764301</v>
      </c>
      <c r="G734" s="207" t="s">
        <v>680</v>
      </c>
      <c r="H734" s="246"/>
      <c r="I734" s="82" t="s">
        <v>24</v>
      </c>
      <c r="J734" s="225" t="s">
        <v>21</v>
      </c>
      <c r="K734" s="227" t="s">
        <v>103</v>
      </c>
      <c r="L734" s="191">
        <v>584.46600000000001</v>
      </c>
      <c r="M734" s="182"/>
      <c r="N734" s="182"/>
      <c r="O734" s="182"/>
      <c r="P734" s="182"/>
    </row>
    <row r="735" spans="1:16" s="91" customFormat="1" ht="15.75" customHeight="1">
      <c r="A735" s="311">
        <v>45617</v>
      </c>
      <c r="B735" s="319" t="s">
        <v>45</v>
      </c>
      <c r="C735" s="268" t="s">
        <v>67</v>
      </c>
      <c r="D735" s="203" t="s">
        <v>5</v>
      </c>
      <c r="E735" s="371">
        <v>5000</v>
      </c>
      <c r="F735" s="239">
        <f t="shared" si="11"/>
        <v>8.5548175599607159</v>
      </c>
      <c r="G735" s="207" t="s">
        <v>680</v>
      </c>
      <c r="H735" s="189"/>
      <c r="I735" s="82" t="s">
        <v>24</v>
      </c>
      <c r="J735" s="225" t="s">
        <v>21</v>
      </c>
      <c r="K735" s="227" t="s">
        <v>103</v>
      </c>
      <c r="L735" s="191">
        <v>584.46600000000001</v>
      </c>
      <c r="M735" s="182"/>
      <c r="N735" s="182"/>
      <c r="O735" s="182"/>
      <c r="P735" s="182"/>
    </row>
    <row r="736" spans="1:16" s="91" customFormat="1" ht="15.75" customHeight="1">
      <c r="A736" s="311">
        <v>45617</v>
      </c>
      <c r="B736" s="319" t="s">
        <v>46</v>
      </c>
      <c r="C736" s="268" t="s">
        <v>67</v>
      </c>
      <c r="D736" s="203" t="s">
        <v>5</v>
      </c>
      <c r="E736" s="371">
        <v>10000</v>
      </c>
      <c r="F736" s="239">
        <f t="shared" si="11"/>
        <v>17.109635119921432</v>
      </c>
      <c r="G736" s="207" t="s">
        <v>681</v>
      </c>
      <c r="H736" s="87"/>
      <c r="I736" s="82" t="s">
        <v>24</v>
      </c>
      <c r="J736" s="225" t="s">
        <v>21</v>
      </c>
      <c r="K736" s="227" t="s">
        <v>103</v>
      </c>
      <c r="L736" s="191">
        <v>584.46600000000001</v>
      </c>
      <c r="M736" s="182"/>
      <c r="N736" s="182"/>
      <c r="O736" s="182"/>
      <c r="P736" s="182"/>
    </row>
    <row r="737" spans="1:16" s="91" customFormat="1" ht="15.75" customHeight="1">
      <c r="A737" s="311">
        <v>45617</v>
      </c>
      <c r="B737" s="319" t="s">
        <v>767</v>
      </c>
      <c r="C737" s="268" t="s">
        <v>214</v>
      </c>
      <c r="D737" s="203" t="s">
        <v>5</v>
      </c>
      <c r="E737" s="371">
        <v>2500</v>
      </c>
      <c r="F737" s="239">
        <f t="shared" si="11"/>
        <v>4.277408779980358</v>
      </c>
      <c r="G737" s="207" t="s">
        <v>680</v>
      </c>
      <c r="H737" s="87"/>
      <c r="I737" s="82" t="s">
        <v>24</v>
      </c>
      <c r="J737" s="225" t="s">
        <v>21</v>
      </c>
      <c r="K737" s="227" t="s">
        <v>103</v>
      </c>
      <c r="L737" s="191">
        <v>584.46600000000001</v>
      </c>
      <c r="M737" s="182"/>
      <c r="N737" s="182"/>
      <c r="O737" s="182"/>
      <c r="P737" s="182"/>
    </row>
    <row r="738" spans="1:16" s="91" customFormat="1" ht="15.75" customHeight="1">
      <c r="A738" s="311">
        <v>45617</v>
      </c>
      <c r="B738" s="319" t="s">
        <v>44</v>
      </c>
      <c r="C738" s="268" t="s">
        <v>54</v>
      </c>
      <c r="D738" s="203" t="s">
        <v>5</v>
      </c>
      <c r="E738" s="371">
        <v>2000</v>
      </c>
      <c r="F738" s="239">
        <f t="shared" si="11"/>
        <v>3.4219270239842863</v>
      </c>
      <c r="G738" s="210" t="s">
        <v>697</v>
      </c>
      <c r="H738" s="270">
        <v>13</v>
      </c>
      <c r="I738" s="40" t="s">
        <v>93</v>
      </c>
      <c r="J738" s="225" t="s">
        <v>21</v>
      </c>
      <c r="K738" s="227" t="s">
        <v>103</v>
      </c>
      <c r="L738" s="191">
        <v>584.46600000000001</v>
      </c>
      <c r="M738" s="182"/>
      <c r="N738" s="182"/>
      <c r="O738" s="182"/>
      <c r="P738" s="182"/>
    </row>
    <row r="739" spans="1:16" s="91" customFormat="1" ht="15.75" customHeight="1">
      <c r="A739" s="311">
        <v>45617</v>
      </c>
      <c r="B739" s="319" t="s">
        <v>45</v>
      </c>
      <c r="C739" s="268" t="s">
        <v>67</v>
      </c>
      <c r="D739" s="203" t="s">
        <v>5</v>
      </c>
      <c r="E739" s="371">
        <v>5000</v>
      </c>
      <c r="F739" s="239">
        <f t="shared" si="11"/>
        <v>8.5548175599607159</v>
      </c>
      <c r="G739" s="207" t="s">
        <v>695</v>
      </c>
      <c r="H739" s="270">
        <v>13</v>
      </c>
      <c r="I739" s="40" t="s">
        <v>93</v>
      </c>
      <c r="J739" s="225" t="s">
        <v>21</v>
      </c>
      <c r="K739" s="227" t="s">
        <v>103</v>
      </c>
      <c r="L739" s="191">
        <v>584.46600000000001</v>
      </c>
      <c r="M739" s="182"/>
      <c r="N739" s="182"/>
      <c r="O739" s="182"/>
      <c r="P739" s="182"/>
    </row>
    <row r="740" spans="1:16" s="91" customFormat="1" ht="15.75" customHeight="1">
      <c r="A740" s="311">
        <v>45617</v>
      </c>
      <c r="B740" s="319" t="s">
        <v>767</v>
      </c>
      <c r="C740" s="268" t="s">
        <v>214</v>
      </c>
      <c r="D740" s="203" t="s">
        <v>5</v>
      </c>
      <c r="E740" s="371">
        <v>3000</v>
      </c>
      <c r="F740" s="239">
        <f t="shared" si="11"/>
        <v>5.1328905359764301</v>
      </c>
      <c r="G740" s="207" t="s">
        <v>695</v>
      </c>
      <c r="H740" s="270">
        <v>13</v>
      </c>
      <c r="I740" s="40" t="s">
        <v>93</v>
      </c>
      <c r="J740" s="225" t="s">
        <v>21</v>
      </c>
      <c r="K740" s="227" t="s">
        <v>103</v>
      </c>
      <c r="L740" s="191">
        <v>584.46600000000001</v>
      </c>
      <c r="M740" s="182"/>
      <c r="N740" s="182"/>
      <c r="O740" s="182"/>
      <c r="P740" s="182"/>
    </row>
    <row r="741" spans="1:16" s="91" customFormat="1" ht="15.75" customHeight="1">
      <c r="A741" s="311">
        <v>45617</v>
      </c>
      <c r="B741" s="341" t="s">
        <v>46</v>
      </c>
      <c r="C741" s="268" t="s">
        <v>67</v>
      </c>
      <c r="D741" s="203" t="s">
        <v>5</v>
      </c>
      <c r="E741" s="371">
        <v>10000</v>
      </c>
      <c r="F741" s="239">
        <f t="shared" si="11"/>
        <v>17.109635119921432</v>
      </c>
      <c r="G741" s="207" t="s">
        <v>696</v>
      </c>
      <c r="H741" s="270">
        <v>13</v>
      </c>
      <c r="I741" s="40" t="s">
        <v>93</v>
      </c>
      <c r="J741" s="225" t="s">
        <v>21</v>
      </c>
      <c r="K741" s="227" t="s">
        <v>103</v>
      </c>
      <c r="L741" s="191">
        <v>584.46600000000001</v>
      </c>
      <c r="M741" s="182"/>
      <c r="N741" s="182"/>
      <c r="O741" s="182"/>
      <c r="P741" s="182"/>
    </row>
    <row r="742" spans="1:16" s="91" customFormat="1" ht="15.75" customHeight="1">
      <c r="A742" s="311">
        <v>45617</v>
      </c>
      <c r="B742" s="319" t="s">
        <v>750</v>
      </c>
      <c r="C742" s="268" t="s">
        <v>54</v>
      </c>
      <c r="D742" s="273" t="s">
        <v>6</v>
      </c>
      <c r="E742" s="371">
        <v>2500</v>
      </c>
      <c r="F742" s="239">
        <f t="shared" si="11"/>
        <v>4.277408779980358</v>
      </c>
      <c r="G742" s="277" t="s">
        <v>704</v>
      </c>
      <c r="H742" s="87"/>
      <c r="I742" s="40" t="s">
        <v>211</v>
      </c>
      <c r="J742" s="225" t="s">
        <v>21</v>
      </c>
      <c r="K742" s="227" t="s">
        <v>103</v>
      </c>
      <c r="L742" s="191">
        <v>584.46600000000001</v>
      </c>
      <c r="M742" s="182"/>
      <c r="N742" s="182"/>
      <c r="O742" s="182"/>
      <c r="P742" s="182"/>
    </row>
    <row r="743" spans="1:16" s="91" customFormat="1" ht="15.75" customHeight="1">
      <c r="A743" s="311">
        <v>45617</v>
      </c>
      <c r="B743" s="319" t="s">
        <v>45</v>
      </c>
      <c r="C743" s="268" t="s">
        <v>67</v>
      </c>
      <c r="D743" s="273" t="s">
        <v>6</v>
      </c>
      <c r="E743" s="371">
        <v>5000</v>
      </c>
      <c r="F743" s="239">
        <f t="shared" si="11"/>
        <v>8.5548175599607159</v>
      </c>
      <c r="G743" s="277" t="s">
        <v>231</v>
      </c>
      <c r="H743" s="189"/>
      <c r="I743" s="40" t="s">
        <v>211</v>
      </c>
      <c r="J743" s="225" t="s">
        <v>21</v>
      </c>
      <c r="K743" s="227" t="s">
        <v>103</v>
      </c>
      <c r="L743" s="191">
        <v>584.46600000000001</v>
      </c>
      <c r="M743" s="182"/>
      <c r="N743" s="182"/>
      <c r="O743" s="182"/>
      <c r="P743" s="182"/>
    </row>
    <row r="744" spans="1:16" s="91" customFormat="1" ht="15.75" customHeight="1">
      <c r="A744" s="311">
        <v>45617</v>
      </c>
      <c r="B744" s="319" t="s">
        <v>44</v>
      </c>
      <c r="C744" s="268" t="s">
        <v>54</v>
      </c>
      <c r="D744" s="273" t="s">
        <v>6</v>
      </c>
      <c r="E744" s="371">
        <v>6100</v>
      </c>
      <c r="F744" s="239">
        <f t="shared" si="11"/>
        <v>10.436877423152074</v>
      </c>
      <c r="G744" s="277" t="s">
        <v>231</v>
      </c>
      <c r="H744" s="175"/>
      <c r="I744" s="40" t="s">
        <v>211</v>
      </c>
      <c r="J744" s="225" t="s">
        <v>21</v>
      </c>
      <c r="K744" s="227" t="s">
        <v>103</v>
      </c>
      <c r="L744" s="191">
        <v>584.46600000000001</v>
      </c>
      <c r="M744" s="182"/>
      <c r="N744" s="182"/>
      <c r="O744" s="182"/>
      <c r="P744" s="182"/>
    </row>
    <row r="745" spans="1:16" s="91" customFormat="1" ht="15.75" customHeight="1">
      <c r="A745" s="311">
        <v>45617</v>
      </c>
      <c r="B745" s="321" t="s">
        <v>770</v>
      </c>
      <c r="C745" s="268" t="s">
        <v>771</v>
      </c>
      <c r="D745" s="273" t="s">
        <v>6</v>
      </c>
      <c r="E745" s="371">
        <v>15000</v>
      </c>
      <c r="F745" s="239">
        <f t="shared" si="11"/>
        <v>25.66445267988215</v>
      </c>
      <c r="G745" s="277" t="s">
        <v>705</v>
      </c>
      <c r="H745" s="189"/>
      <c r="I745" s="40" t="s">
        <v>211</v>
      </c>
      <c r="J745" s="225" t="s">
        <v>21</v>
      </c>
      <c r="K745" s="227" t="s">
        <v>103</v>
      </c>
      <c r="L745" s="191">
        <v>584.46600000000001</v>
      </c>
      <c r="M745" s="182"/>
      <c r="N745" s="182"/>
      <c r="O745" s="182"/>
      <c r="P745" s="182"/>
    </row>
    <row r="746" spans="1:16" s="91" customFormat="1" ht="15.75" customHeight="1">
      <c r="A746" s="311">
        <v>45617</v>
      </c>
      <c r="B746" s="319" t="s">
        <v>68</v>
      </c>
      <c r="C746" s="268" t="s">
        <v>711</v>
      </c>
      <c r="D746" s="203" t="s">
        <v>5</v>
      </c>
      <c r="E746" s="371">
        <v>1500</v>
      </c>
      <c r="F746" s="239">
        <f t="shared" si="11"/>
        <v>2.566445267988215</v>
      </c>
      <c r="G746" s="207" t="s">
        <v>271</v>
      </c>
      <c r="H746" s="270">
        <v>11</v>
      </c>
      <c r="I746" s="40" t="s">
        <v>220</v>
      </c>
      <c r="J746" s="225" t="s">
        <v>21</v>
      </c>
      <c r="K746" s="227" t="s">
        <v>103</v>
      </c>
      <c r="L746" s="191">
        <v>584.46600000000001</v>
      </c>
      <c r="M746" s="182"/>
      <c r="N746" s="182"/>
      <c r="O746" s="182"/>
      <c r="P746" s="182"/>
    </row>
    <row r="747" spans="1:16" s="91" customFormat="1" ht="15.75" customHeight="1">
      <c r="A747" s="311">
        <v>45617</v>
      </c>
      <c r="B747" s="319" t="s">
        <v>45</v>
      </c>
      <c r="C747" s="268" t="s">
        <v>67</v>
      </c>
      <c r="D747" s="203" t="s">
        <v>5</v>
      </c>
      <c r="E747" s="371">
        <v>3000</v>
      </c>
      <c r="F747" s="239">
        <f t="shared" si="11"/>
        <v>5.1328905359764301</v>
      </c>
      <c r="G747" s="207" t="s">
        <v>271</v>
      </c>
      <c r="H747" s="270">
        <v>11</v>
      </c>
      <c r="I747" s="40" t="s">
        <v>220</v>
      </c>
      <c r="J747" s="225" t="s">
        <v>21</v>
      </c>
      <c r="K747" s="227" t="s">
        <v>103</v>
      </c>
      <c r="L747" s="191">
        <v>584.46600000000001</v>
      </c>
      <c r="M747" s="182"/>
      <c r="N747" s="182"/>
      <c r="O747" s="182"/>
      <c r="P747" s="182"/>
    </row>
    <row r="748" spans="1:16" s="91" customFormat="1" ht="15.75" customHeight="1">
      <c r="A748" s="311">
        <v>45617</v>
      </c>
      <c r="B748" s="319" t="s">
        <v>46</v>
      </c>
      <c r="C748" s="268" t="s">
        <v>67</v>
      </c>
      <c r="D748" s="203" t="s">
        <v>5</v>
      </c>
      <c r="E748" s="371">
        <v>10000</v>
      </c>
      <c r="F748" s="239">
        <f t="shared" si="11"/>
        <v>17.109635119921432</v>
      </c>
      <c r="G748" s="207" t="s">
        <v>725</v>
      </c>
      <c r="H748" s="270">
        <v>11</v>
      </c>
      <c r="I748" s="40" t="s">
        <v>220</v>
      </c>
      <c r="J748" s="225" t="s">
        <v>21</v>
      </c>
      <c r="K748" s="227" t="s">
        <v>103</v>
      </c>
      <c r="L748" s="191">
        <v>584.46600000000001</v>
      </c>
      <c r="M748" s="182"/>
      <c r="N748" s="182"/>
      <c r="O748" s="182"/>
      <c r="P748" s="182"/>
    </row>
    <row r="749" spans="1:16" s="91" customFormat="1" ht="15.75" customHeight="1">
      <c r="A749" s="311">
        <v>45617</v>
      </c>
      <c r="B749" s="319" t="s">
        <v>44</v>
      </c>
      <c r="C749" s="268" t="s">
        <v>54</v>
      </c>
      <c r="D749" s="203" t="s">
        <v>5</v>
      </c>
      <c r="E749" s="371">
        <v>1500</v>
      </c>
      <c r="F749" s="239">
        <f t="shared" si="11"/>
        <v>2.566445267988215</v>
      </c>
      <c r="G749" s="207" t="s">
        <v>273</v>
      </c>
      <c r="H749" s="270">
        <v>12</v>
      </c>
      <c r="I749" s="40" t="s">
        <v>238</v>
      </c>
      <c r="J749" s="225" t="s">
        <v>21</v>
      </c>
      <c r="K749" s="227" t="s">
        <v>103</v>
      </c>
      <c r="L749" s="191">
        <v>584.46600000000001</v>
      </c>
      <c r="M749" s="182"/>
      <c r="N749" s="182"/>
      <c r="O749" s="182"/>
      <c r="P749" s="182"/>
    </row>
    <row r="750" spans="1:16" s="91" customFormat="1" ht="15.75" customHeight="1">
      <c r="A750" s="311">
        <v>45617</v>
      </c>
      <c r="B750" s="319" t="s">
        <v>45</v>
      </c>
      <c r="C750" s="268" t="s">
        <v>67</v>
      </c>
      <c r="D750" s="203" t="s">
        <v>5</v>
      </c>
      <c r="E750" s="371">
        <v>3000</v>
      </c>
      <c r="F750" s="239">
        <f t="shared" si="11"/>
        <v>5.1328905359764301</v>
      </c>
      <c r="G750" s="207" t="s">
        <v>273</v>
      </c>
      <c r="H750" s="270">
        <v>12</v>
      </c>
      <c r="I750" s="40" t="s">
        <v>238</v>
      </c>
      <c r="J750" s="225" t="s">
        <v>21</v>
      </c>
      <c r="K750" s="227" t="s">
        <v>103</v>
      </c>
      <c r="L750" s="191">
        <v>584.46600000000001</v>
      </c>
      <c r="M750" s="182"/>
      <c r="N750" s="182"/>
      <c r="O750" s="182"/>
      <c r="P750" s="182"/>
    </row>
    <row r="751" spans="1:16" s="91" customFormat="1" ht="15.75" customHeight="1">
      <c r="A751" s="311">
        <v>45617</v>
      </c>
      <c r="B751" s="319" t="s">
        <v>46</v>
      </c>
      <c r="C751" s="268" t="s">
        <v>67</v>
      </c>
      <c r="D751" s="203" t="s">
        <v>5</v>
      </c>
      <c r="E751" s="371">
        <v>10000</v>
      </c>
      <c r="F751" s="239">
        <f t="shared" si="11"/>
        <v>17.109635119921432</v>
      </c>
      <c r="G751" s="210" t="s">
        <v>284</v>
      </c>
      <c r="H751" s="270">
        <v>12</v>
      </c>
      <c r="I751" s="40" t="s">
        <v>238</v>
      </c>
      <c r="J751" s="225" t="s">
        <v>21</v>
      </c>
      <c r="K751" s="227" t="s">
        <v>103</v>
      </c>
      <c r="L751" s="191">
        <v>584.46600000000001</v>
      </c>
      <c r="M751" s="182"/>
      <c r="N751" s="182"/>
      <c r="O751" s="182"/>
      <c r="P751" s="182"/>
    </row>
    <row r="752" spans="1:16" s="91" customFormat="1" ht="15.75" customHeight="1">
      <c r="A752" s="311">
        <v>45617</v>
      </c>
      <c r="B752" s="319" t="s">
        <v>767</v>
      </c>
      <c r="C752" s="268" t="s">
        <v>214</v>
      </c>
      <c r="D752" s="203" t="s">
        <v>5</v>
      </c>
      <c r="E752" s="371">
        <v>1500</v>
      </c>
      <c r="F752" s="239">
        <f t="shared" si="11"/>
        <v>2.566445267988215</v>
      </c>
      <c r="G752" s="207" t="s">
        <v>273</v>
      </c>
      <c r="H752" s="270">
        <v>12</v>
      </c>
      <c r="I752" s="40" t="s">
        <v>238</v>
      </c>
      <c r="J752" s="225" t="s">
        <v>21</v>
      </c>
      <c r="K752" s="227" t="s">
        <v>103</v>
      </c>
      <c r="L752" s="191">
        <v>584.46600000000001</v>
      </c>
      <c r="M752" s="182"/>
      <c r="N752" s="182"/>
      <c r="O752" s="182"/>
      <c r="P752" s="182"/>
    </row>
    <row r="753" spans="1:16" s="91" customFormat="1" ht="15.75" customHeight="1">
      <c r="A753" s="311">
        <v>45617</v>
      </c>
      <c r="B753" s="319" t="s">
        <v>44</v>
      </c>
      <c r="C753" s="268" t="s">
        <v>54</v>
      </c>
      <c r="D753" s="42" t="s">
        <v>7</v>
      </c>
      <c r="E753" s="371">
        <v>3000</v>
      </c>
      <c r="F753" s="239">
        <f t="shared" si="11"/>
        <v>5.1328905359764301</v>
      </c>
      <c r="G753" s="94" t="s">
        <v>249</v>
      </c>
      <c r="H753" s="246"/>
      <c r="I753" s="83" t="s">
        <v>13</v>
      </c>
      <c r="J753" s="225" t="s">
        <v>21</v>
      </c>
      <c r="K753" s="227" t="s">
        <v>103</v>
      </c>
      <c r="L753" s="191">
        <v>584.46600000000001</v>
      </c>
      <c r="M753" s="182"/>
      <c r="N753" s="182"/>
      <c r="O753" s="182"/>
      <c r="P753" s="182"/>
    </row>
    <row r="754" spans="1:16" s="91" customFormat="1" ht="15.75" customHeight="1">
      <c r="A754" s="187">
        <v>45618</v>
      </c>
      <c r="B754" s="343" t="s">
        <v>286</v>
      </c>
      <c r="C754" s="268" t="s">
        <v>10</v>
      </c>
      <c r="D754" s="203" t="s">
        <v>8</v>
      </c>
      <c r="E754" s="371">
        <v>983780</v>
      </c>
      <c r="F754" s="239">
        <f t="shared" si="11"/>
        <v>1683.2116838276306</v>
      </c>
      <c r="G754" s="228" t="s">
        <v>265</v>
      </c>
      <c r="H754" s="190"/>
      <c r="I754" s="232" t="s">
        <v>53</v>
      </c>
      <c r="J754" s="225" t="s">
        <v>21</v>
      </c>
      <c r="K754" s="227" t="s">
        <v>103</v>
      </c>
      <c r="L754" s="191">
        <v>584.46600000000001</v>
      </c>
      <c r="M754" s="182"/>
      <c r="N754" s="182"/>
      <c r="O754" s="182"/>
      <c r="P754" s="182"/>
    </row>
    <row r="755" spans="1:16" s="91" customFormat="1" ht="15.75" customHeight="1">
      <c r="A755" s="187">
        <v>45618</v>
      </c>
      <c r="B755" s="343" t="s">
        <v>287</v>
      </c>
      <c r="C755" s="268" t="s">
        <v>10</v>
      </c>
      <c r="D755" s="203" t="s">
        <v>8</v>
      </c>
      <c r="E755" s="371">
        <v>7800</v>
      </c>
      <c r="F755" s="239">
        <f t="shared" si="11"/>
        <v>13.345515393538717</v>
      </c>
      <c r="G755" s="228" t="s">
        <v>22</v>
      </c>
      <c r="H755" s="190"/>
      <c r="I755" s="232" t="s">
        <v>16</v>
      </c>
      <c r="J755" s="225" t="s">
        <v>21</v>
      </c>
      <c r="K755" s="227" t="s">
        <v>103</v>
      </c>
      <c r="L755" s="191">
        <v>584.46600000000001</v>
      </c>
      <c r="M755" s="182"/>
      <c r="N755" s="182"/>
      <c r="O755" s="182"/>
      <c r="P755" s="182"/>
    </row>
    <row r="756" spans="1:16" s="91" customFormat="1" ht="15.75" customHeight="1">
      <c r="A756" s="187">
        <v>45618</v>
      </c>
      <c r="B756" s="343" t="s">
        <v>288</v>
      </c>
      <c r="C756" s="268" t="s">
        <v>10</v>
      </c>
      <c r="D756" s="203" t="s">
        <v>8</v>
      </c>
      <c r="E756" s="371">
        <v>84512</v>
      </c>
      <c r="F756" s="239">
        <f t="shared" si="11"/>
        <v>144.59694832548001</v>
      </c>
      <c r="G756" s="228" t="s">
        <v>218</v>
      </c>
      <c r="H756" s="190"/>
      <c r="I756" s="232" t="s">
        <v>53</v>
      </c>
      <c r="J756" s="225" t="s">
        <v>21</v>
      </c>
      <c r="K756" s="227" t="s">
        <v>103</v>
      </c>
      <c r="L756" s="191">
        <v>584.46600000000001</v>
      </c>
      <c r="M756" s="182"/>
      <c r="N756" s="182"/>
      <c r="O756" s="182"/>
      <c r="P756" s="182"/>
    </row>
    <row r="757" spans="1:16" s="91" customFormat="1" ht="15.75" customHeight="1">
      <c r="A757" s="187">
        <v>45618</v>
      </c>
      <c r="B757" s="343" t="s">
        <v>289</v>
      </c>
      <c r="C757" s="268" t="s">
        <v>10</v>
      </c>
      <c r="D757" s="203" t="s">
        <v>8</v>
      </c>
      <c r="E757" s="371">
        <v>71650</v>
      </c>
      <c r="F757" s="239">
        <f t="shared" si="11"/>
        <v>122.59053563423706</v>
      </c>
      <c r="G757" s="228" t="s">
        <v>22</v>
      </c>
      <c r="H757" s="190"/>
      <c r="I757" s="232" t="s">
        <v>15</v>
      </c>
      <c r="J757" s="225" t="s">
        <v>21</v>
      </c>
      <c r="K757" s="227" t="s">
        <v>103</v>
      </c>
      <c r="L757" s="191">
        <v>584.46600000000001</v>
      </c>
      <c r="M757" s="182"/>
      <c r="N757" s="182"/>
      <c r="O757" s="182"/>
      <c r="P757" s="182"/>
    </row>
    <row r="758" spans="1:16" s="91" customFormat="1" ht="15.75" customHeight="1">
      <c r="A758" s="187">
        <v>45618</v>
      </c>
      <c r="B758" s="327" t="s">
        <v>290</v>
      </c>
      <c r="C758" s="268" t="s">
        <v>10</v>
      </c>
      <c r="D758" s="203" t="s">
        <v>8</v>
      </c>
      <c r="E758" s="371">
        <v>400000</v>
      </c>
      <c r="F758" s="239">
        <f t="shared" si="11"/>
        <v>684.3854047968573</v>
      </c>
      <c r="G758" s="228" t="s">
        <v>22</v>
      </c>
      <c r="H758" s="190"/>
      <c r="I758" s="232" t="s">
        <v>15</v>
      </c>
      <c r="J758" s="225" t="s">
        <v>21</v>
      </c>
      <c r="K758" s="227" t="s">
        <v>103</v>
      </c>
      <c r="L758" s="191">
        <v>584.46600000000001</v>
      </c>
      <c r="M758" s="182"/>
      <c r="N758" s="182"/>
      <c r="O758" s="182"/>
      <c r="P758" s="182"/>
    </row>
    <row r="759" spans="1:16" ht="15.75" customHeight="1">
      <c r="A759" s="187">
        <v>45618</v>
      </c>
      <c r="B759" s="343" t="s">
        <v>291</v>
      </c>
      <c r="C759" s="268" t="s">
        <v>10</v>
      </c>
      <c r="D759" s="203" t="s">
        <v>7</v>
      </c>
      <c r="E759" s="371">
        <v>351078</v>
      </c>
      <c r="F759" s="239">
        <f t="shared" si="11"/>
        <v>600.68164786317766</v>
      </c>
      <c r="G759" s="228" t="s">
        <v>218</v>
      </c>
      <c r="H759" s="190"/>
      <c r="I759" s="232" t="s">
        <v>53</v>
      </c>
      <c r="J759" s="225" t="s">
        <v>21</v>
      </c>
      <c r="K759" s="227" t="s">
        <v>103</v>
      </c>
      <c r="L759" s="191">
        <v>584.46600000000001</v>
      </c>
    </row>
    <row r="760" spans="1:16" ht="15.75" customHeight="1">
      <c r="A760" s="187">
        <v>45618</v>
      </c>
      <c r="B760" s="343" t="s">
        <v>292</v>
      </c>
      <c r="C760" s="268" t="s">
        <v>10</v>
      </c>
      <c r="D760" s="203" t="s">
        <v>7</v>
      </c>
      <c r="E760" s="371">
        <v>32600</v>
      </c>
      <c r="F760" s="239">
        <f t="shared" si="11"/>
        <v>55.777410490943872</v>
      </c>
      <c r="G760" s="228" t="s">
        <v>22</v>
      </c>
      <c r="H760" s="190"/>
      <c r="I760" s="232" t="s">
        <v>13</v>
      </c>
      <c r="J760" s="225" t="s">
        <v>21</v>
      </c>
      <c r="K760" s="227" t="s">
        <v>103</v>
      </c>
      <c r="L760" s="191">
        <v>584.46600000000001</v>
      </c>
    </row>
    <row r="761" spans="1:16" ht="15.75" customHeight="1">
      <c r="A761" s="187">
        <v>45618</v>
      </c>
      <c r="B761" s="327" t="s">
        <v>293</v>
      </c>
      <c r="C761" s="268" t="s">
        <v>10</v>
      </c>
      <c r="D761" s="203" t="s">
        <v>7</v>
      </c>
      <c r="E761" s="371">
        <v>200000</v>
      </c>
      <c r="F761" s="239">
        <f t="shared" si="11"/>
        <v>342.19270239842865</v>
      </c>
      <c r="G761" s="228" t="s">
        <v>22</v>
      </c>
      <c r="H761" s="190"/>
      <c r="I761" s="232" t="s">
        <v>13</v>
      </c>
      <c r="J761" s="225" t="s">
        <v>21</v>
      </c>
      <c r="K761" s="227" t="s">
        <v>103</v>
      </c>
      <c r="L761" s="191">
        <v>584.46600000000001</v>
      </c>
    </row>
    <row r="762" spans="1:16" ht="15.75" customHeight="1">
      <c r="A762" s="187">
        <v>45618</v>
      </c>
      <c r="B762" s="343" t="s">
        <v>294</v>
      </c>
      <c r="C762" s="268" t="s">
        <v>10</v>
      </c>
      <c r="D762" s="203" t="s">
        <v>6</v>
      </c>
      <c r="E762" s="371">
        <v>552629</v>
      </c>
      <c r="F762" s="239">
        <f t="shared" si="11"/>
        <v>943.20935144873863</v>
      </c>
      <c r="G762" s="228" t="s">
        <v>218</v>
      </c>
      <c r="H762" s="190"/>
      <c r="I762" s="232" t="s">
        <v>53</v>
      </c>
      <c r="J762" s="225" t="s">
        <v>21</v>
      </c>
      <c r="K762" s="227" t="s">
        <v>95</v>
      </c>
      <c r="L762" s="191">
        <v>585.90279999999996</v>
      </c>
    </row>
    <row r="763" spans="1:16" ht="15.75" customHeight="1">
      <c r="A763" s="187">
        <v>45618</v>
      </c>
      <c r="B763" s="343" t="s">
        <v>295</v>
      </c>
      <c r="C763" s="268" t="s">
        <v>10</v>
      </c>
      <c r="D763" s="203" t="s">
        <v>6</v>
      </c>
      <c r="E763" s="371">
        <v>21550</v>
      </c>
      <c r="F763" s="239">
        <f t="shared" si="11"/>
        <v>36.78084487734143</v>
      </c>
      <c r="G763" s="228" t="s">
        <v>22</v>
      </c>
      <c r="H763" s="190"/>
      <c r="I763" s="40" t="s">
        <v>69</v>
      </c>
      <c r="J763" s="225" t="s">
        <v>21</v>
      </c>
      <c r="K763" s="227" t="s">
        <v>95</v>
      </c>
      <c r="L763" s="191">
        <v>585.90279999999996</v>
      </c>
    </row>
    <row r="764" spans="1:16" s="91" customFormat="1" ht="15.75" customHeight="1">
      <c r="A764" s="187">
        <v>45618</v>
      </c>
      <c r="B764" s="343" t="s">
        <v>296</v>
      </c>
      <c r="C764" s="268" t="s">
        <v>10</v>
      </c>
      <c r="D764" s="203" t="s">
        <v>6</v>
      </c>
      <c r="E764" s="371">
        <v>392753</v>
      </c>
      <c r="F764" s="239">
        <f t="shared" si="11"/>
        <v>670.33815165245846</v>
      </c>
      <c r="G764" s="228" t="s">
        <v>218</v>
      </c>
      <c r="H764" s="190"/>
      <c r="I764" s="232" t="s">
        <v>53</v>
      </c>
      <c r="J764" s="225" t="s">
        <v>21</v>
      </c>
      <c r="K764" s="227" t="s">
        <v>95</v>
      </c>
      <c r="L764" s="191">
        <v>585.90279999999996</v>
      </c>
      <c r="M764" s="182"/>
      <c r="N764" s="182"/>
      <c r="O764" s="182"/>
      <c r="P764" s="182"/>
    </row>
    <row r="765" spans="1:16" s="91" customFormat="1" ht="15.75" customHeight="1">
      <c r="A765" s="187">
        <v>45618</v>
      </c>
      <c r="B765" s="343" t="s">
        <v>297</v>
      </c>
      <c r="C765" s="268" t="s">
        <v>10</v>
      </c>
      <c r="D765" s="203" t="s">
        <v>6</v>
      </c>
      <c r="E765" s="371">
        <v>4440</v>
      </c>
      <c r="F765" s="239">
        <f t="shared" si="11"/>
        <v>7.578048782152945</v>
      </c>
      <c r="G765" s="228" t="s">
        <v>22</v>
      </c>
      <c r="H765" s="190"/>
      <c r="I765" s="232" t="s">
        <v>11</v>
      </c>
      <c r="J765" s="225" t="s">
        <v>21</v>
      </c>
      <c r="K765" s="227" t="s">
        <v>95</v>
      </c>
      <c r="L765" s="191">
        <v>585.90279999999996</v>
      </c>
      <c r="M765" s="182"/>
      <c r="N765" s="182"/>
      <c r="O765" s="182"/>
      <c r="P765" s="182"/>
    </row>
    <row r="766" spans="1:16" s="91" customFormat="1" ht="15.75" customHeight="1">
      <c r="A766" s="187">
        <v>45618</v>
      </c>
      <c r="B766" s="343" t="s">
        <v>298</v>
      </c>
      <c r="C766" s="268" t="s">
        <v>10</v>
      </c>
      <c r="D766" s="203" t="s">
        <v>9</v>
      </c>
      <c r="E766" s="371">
        <v>379680</v>
      </c>
      <c r="F766" s="239">
        <f t="shared" si="11"/>
        <v>648.02557693870051</v>
      </c>
      <c r="G766" s="228" t="s">
        <v>218</v>
      </c>
      <c r="H766" s="190"/>
      <c r="I766" s="232" t="s">
        <v>53</v>
      </c>
      <c r="J766" s="225" t="s">
        <v>21</v>
      </c>
      <c r="K766" s="227" t="s">
        <v>95</v>
      </c>
      <c r="L766" s="191">
        <v>585.90279999999996</v>
      </c>
      <c r="M766" s="182"/>
      <c r="N766" s="182"/>
      <c r="O766" s="182"/>
      <c r="P766" s="182"/>
    </row>
    <row r="767" spans="1:16" s="91" customFormat="1" ht="15.75" customHeight="1">
      <c r="A767" s="187">
        <v>45618</v>
      </c>
      <c r="B767" s="343" t="s">
        <v>299</v>
      </c>
      <c r="C767" s="268" t="s">
        <v>10</v>
      </c>
      <c r="D767" s="203" t="s">
        <v>9</v>
      </c>
      <c r="E767" s="371">
        <v>28089</v>
      </c>
      <c r="F767" s="239">
        <f t="shared" si="11"/>
        <v>47.941399153579745</v>
      </c>
      <c r="G767" s="228" t="s">
        <v>22</v>
      </c>
      <c r="H767" s="190"/>
      <c r="I767" s="232" t="s">
        <v>14</v>
      </c>
      <c r="J767" s="225" t="s">
        <v>21</v>
      </c>
      <c r="K767" s="227" t="s">
        <v>95</v>
      </c>
      <c r="L767" s="191">
        <v>585.90279999999996</v>
      </c>
      <c r="M767" s="182"/>
      <c r="N767" s="182"/>
      <c r="O767" s="182"/>
      <c r="P767" s="182"/>
    </row>
    <row r="768" spans="1:16" s="91" customFormat="1" ht="15.75" customHeight="1">
      <c r="A768" s="187">
        <v>45618</v>
      </c>
      <c r="B768" s="343" t="s">
        <v>300</v>
      </c>
      <c r="C768" s="268" t="s">
        <v>10</v>
      </c>
      <c r="D768" s="203" t="s">
        <v>5</v>
      </c>
      <c r="E768" s="371">
        <v>469484</v>
      </c>
      <c r="F768" s="239">
        <f t="shared" si="11"/>
        <v>801.30014739646242</v>
      </c>
      <c r="G768" s="228" t="s">
        <v>218</v>
      </c>
      <c r="H768" s="190"/>
      <c r="I768" s="232" t="s">
        <v>53</v>
      </c>
      <c r="J768" s="225" t="s">
        <v>21</v>
      </c>
      <c r="K768" s="227" t="s">
        <v>95</v>
      </c>
      <c r="L768" s="191">
        <v>585.90279999999996</v>
      </c>
      <c r="M768" s="182"/>
      <c r="N768" s="182"/>
      <c r="O768" s="182"/>
      <c r="P768" s="182"/>
    </row>
    <row r="769" spans="1:16" s="91" customFormat="1" ht="15.75" customHeight="1">
      <c r="A769" s="187">
        <v>45618</v>
      </c>
      <c r="B769" s="343" t="s">
        <v>301</v>
      </c>
      <c r="C769" s="268" t="s">
        <v>10</v>
      </c>
      <c r="D769" s="203" t="s">
        <v>5</v>
      </c>
      <c r="E769" s="371">
        <v>-8600</v>
      </c>
      <c r="F769" s="239">
        <f t="shared" si="11"/>
        <v>-14.678202596062009</v>
      </c>
      <c r="G769" s="228" t="s">
        <v>22</v>
      </c>
      <c r="H769" s="190"/>
      <c r="I769" s="174" t="s">
        <v>43</v>
      </c>
      <c r="J769" s="225" t="s">
        <v>21</v>
      </c>
      <c r="K769" s="227" t="s">
        <v>95</v>
      </c>
      <c r="L769" s="191">
        <v>585.90279999999996</v>
      </c>
      <c r="M769" s="182"/>
      <c r="N769" s="182"/>
      <c r="O769" s="182"/>
      <c r="P769" s="182"/>
    </row>
    <row r="770" spans="1:16" s="91" customFormat="1" ht="15.75" customHeight="1">
      <c r="A770" s="187">
        <v>45618</v>
      </c>
      <c r="B770" s="343" t="s">
        <v>302</v>
      </c>
      <c r="C770" s="268" t="s">
        <v>10</v>
      </c>
      <c r="D770" s="203" t="s">
        <v>5</v>
      </c>
      <c r="E770" s="371">
        <v>443784</v>
      </c>
      <c r="F770" s="239">
        <f t="shared" ref="F770:F833" si="12">E770/L770</f>
        <v>757.43621638264915</v>
      </c>
      <c r="G770" s="228" t="s">
        <v>218</v>
      </c>
      <c r="H770" s="190"/>
      <c r="I770" s="232" t="s">
        <v>53</v>
      </c>
      <c r="J770" s="225" t="s">
        <v>21</v>
      </c>
      <c r="K770" s="227" t="s">
        <v>95</v>
      </c>
      <c r="L770" s="191">
        <v>585.90279999999996</v>
      </c>
      <c r="M770" s="182"/>
      <c r="N770" s="182"/>
      <c r="O770" s="182"/>
      <c r="P770" s="182"/>
    </row>
    <row r="771" spans="1:16" s="91" customFormat="1" ht="15.75" customHeight="1">
      <c r="A771" s="187">
        <v>45618</v>
      </c>
      <c r="B771" s="343" t="s">
        <v>303</v>
      </c>
      <c r="C771" s="268" t="s">
        <v>10</v>
      </c>
      <c r="D771" s="203" t="s">
        <v>5</v>
      </c>
      <c r="E771" s="371">
        <v>17100</v>
      </c>
      <c r="F771" s="239">
        <f t="shared" si="12"/>
        <v>29.185728417751207</v>
      </c>
      <c r="G771" s="228" t="s">
        <v>22</v>
      </c>
      <c r="H771" s="190"/>
      <c r="I771" s="174" t="s">
        <v>24</v>
      </c>
      <c r="J771" s="225" t="s">
        <v>21</v>
      </c>
      <c r="K771" s="227" t="s">
        <v>95</v>
      </c>
      <c r="L771" s="191">
        <v>585.90279999999996</v>
      </c>
      <c r="M771" s="182"/>
      <c r="N771" s="182"/>
      <c r="O771" s="182"/>
      <c r="P771" s="182"/>
    </row>
    <row r="772" spans="1:16" s="91" customFormat="1" ht="15.75" customHeight="1">
      <c r="A772" s="187">
        <v>45618</v>
      </c>
      <c r="B772" s="343" t="s">
        <v>304</v>
      </c>
      <c r="C772" s="268" t="s">
        <v>10</v>
      </c>
      <c r="D772" s="203" t="s">
        <v>6</v>
      </c>
      <c r="E772" s="371">
        <v>234806</v>
      </c>
      <c r="F772" s="239">
        <f t="shared" si="12"/>
        <v>400.75930683382978</v>
      </c>
      <c r="G772" s="228" t="s">
        <v>218</v>
      </c>
      <c r="H772" s="190"/>
      <c r="I772" s="232" t="s">
        <v>53</v>
      </c>
      <c r="J772" s="225" t="s">
        <v>21</v>
      </c>
      <c r="K772" s="227" t="s">
        <v>95</v>
      </c>
      <c r="L772" s="191">
        <v>585.90279999999996</v>
      </c>
      <c r="M772" s="182"/>
      <c r="N772" s="182"/>
      <c r="O772" s="182"/>
      <c r="P772" s="182"/>
    </row>
    <row r="773" spans="1:16" s="91" customFormat="1" ht="15.75" customHeight="1">
      <c r="A773" s="187">
        <v>45618</v>
      </c>
      <c r="B773" s="343" t="s">
        <v>305</v>
      </c>
      <c r="C773" s="268" t="s">
        <v>10</v>
      </c>
      <c r="D773" s="203" t="s">
        <v>6</v>
      </c>
      <c r="E773" s="371">
        <v>0</v>
      </c>
      <c r="F773" s="239">
        <f t="shared" si="12"/>
        <v>0</v>
      </c>
      <c r="G773" s="228" t="s">
        <v>22</v>
      </c>
      <c r="H773" s="190"/>
      <c r="I773" s="232" t="s">
        <v>55</v>
      </c>
      <c r="J773" s="225" t="s">
        <v>21</v>
      </c>
      <c r="K773" s="227" t="s">
        <v>95</v>
      </c>
      <c r="L773" s="191">
        <v>585.90279999999996</v>
      </c>
      <c r="M773" s="182"/>
      <c r="N773" s="182"/>
      <c r="O773" s="182"/>
      <c r="P773" s="182"/>
    </row>
    <row r="774" spans="1:16" s="91" customFormat="1" ht="15.75" customHeight="1">
      <c r="A774" s="187">
        <v>45618</v>
      </c>
      <c r="B774" s="343" t="s">
        <v>306</v>
      </c>
      <c r="C774" s="268" t="s">
        <v>10</v>
      </c>
      <c r="D774" s="203" t="s">
        <v>5</v>
      </c>
      <c r="E774" s="371">
        <v>198769</v>
      </c>
      <c r="F774" s="239">
        <f t="shared" si="12"/>
        <v>339.25251765309878</v>
      </c>
      <c r="G774" s="188" t="s">
        <v>218</v>
      </c>
      <c r="H774" s="190"/>
      <c r="I774" s="229" t="s">
        <v>53</v>
      </c>
      <c r="J774" s="225" t="s">
        <v>21</v>
      </c>
      <c r="K774" s="227" t="s">
        <v>95</v>
      </c>
      <c r="L774" s="191">
        <v>585.90279999999996</v>
      </c>
      <c r="M774" s="182"/>
      <c r="N774" s="182"/>
      <c r="O774" s="182"/>
      <c r="P774" s="182"/>
    </row>
    <row r="775" spans="1:16" s="91" customFormat="1" ht="15.75" customHeight="1">
      <c r="A775" s="187">
        <v>45618</v>
      </c>
      <c r="B775" s="343" t="s">
        <v>307</v>
      </c>
      <c r="C775" s="268" t="s">
        <v>10</v>
      </c>
      <c r="D775" s="203" t="s">
        <v>5</v>
      </c>
      <c r="E775" s="371">
        <v>23800</v>
      </c>
      <c r="F775" s="239">
        <f t="shared" si="12"/>
        <v>40.62107230072975</v>
      </c>
      <c r="G775" s="188" t="s">
        <v>22</v>
      </c>
      <c r="H775" s="190"/>
      <c r="I775" s="176" t="s">
        <v>93</v>
      </c>
      <c r="J775" s="225" t="s">
        <v>21</v>
      </c>
      <c r="K775" s="227" t="s">
        <v>95</v>
      </c>
      <c r="L775" s="191">
        <v>585.90279999999996</v>
      </c>
      <c r="M775" s="182"/>
      <c r="N775" s="182"/>
      <c r="O775" s="182"/>
      <c r="P775" s="182"/>
    </row>
    <row r="776" spans="1:16" s="91" customFormat="1" ht="15.75" customHeight="1">
      <c r="A776" s="187">
        <v>45618</v>
      </c>
      <c r="B776" s="343" t="s">
        <v>308</v>
      </c>
      <c r="C776" s="268" t="s">
        <v>10</v>
      </c>
      <c r="D776" s="203" t="s">
        <v>9</v>
      </c>
      <c r="E776" s="371">
        <v>223622</v>
      </c>
      <c r="F776" s="239">
        <f t="shared" si="12"/>
        <v>381.6708163879743</v>
      </c>
      <c r="G776" s="188" t="s">
        <v>218</v>
      </c>
      <c r="H776" s="190"/>
      <c r="I776" s="229" t="s">
        <v>53</v>
      </c>
      <c r="J776" s="225" t="s">
        <v>21</v>
      </c>
      <c r="K776" s="227" t="s">
        <v>95</v>
      </c>
      <c r="L776" s="191">
        <v>585.90279999999996</v>
      </c>
      <c r="M776" s="182"/>
      <c r="N776" s="182"/>
      <c r="O776" s="182"/>
      <c r="P776" s="182"/>
    </row>
    <row r="777" spans="1:16" s="91" customFormat="1" ht="15.75" customHeight="1">
      <c r="A777" s="187">
        <v>45618</v>
      </c>
      <c r="B777" s="344" t="s">
        <v>309</v>
      </c>
      <c r="C777" s="268" t="s">
        <v>10</v>
      </c>
      <c r="D777" s="203" t="s">
        <v>9</v>
      </c>
      <c r="E777" s="371">
        <v>-2800</v>
      </c>
      <c r="F777" s="239">
        <f t="shared" si="12"/>
        <v>-4.7789496824387943</v>
      </c>
      <c r="G777" s="295" t="s">
        <v>22</v>
      </c>
      <c r="H777" s="190"/>
      <c r="I777" s="229" t="s">
        <v>209</v>
      </c>
      <c r="J777" s="225" t="s">
        <v>21</v>
      </c>
      <c r="K777" s="227" t="s">
        <v>95</v>
      </c>
      <c r="L777" s="191">
        <v>585.90279999999996</v>
      </c>
      <c r="M777" s="182"/>
      <c r="N777" s="182"/>
      <c r="O777" s="182"/>
      <c r="P777" s="182"/>
    </row>
    <row r="778" spans="1:16" s="91" customFormat="1" ht="15.75" customHeight="1">
      <c r="A778" s="187">
        <v>45618</v>
      </c>
      <c r="B778" s="345" t="s">
        <v>310</v>
      </c>
      <c r="C778" s="268" t="s">
        <v>10</v>
      </c>
      <c r="D778" s="203" t="s">
        <v>6</v>
      </c>
      <c r="E778" s="371">
        <v>178000</v>
      </c>
      <c r="F778" s="239">
        <f t="shared" si="12"/>
        <v>303.80465838360902</v>
      </c>
      <c r="G778" s="290" t="s">
        <v>218</v>
      </c>
      <c r="H778" s="190"/>
      <c r="I778" s="229" t="s">
        <v>53</v>
      </c>
      <c r="J778" s="225" t="s">
        <v>21</v>
      </c>
      <c r="K778" s="227" t="s">
        <v>95</v>
      </c>
      <c r="L778" s="191">
        <v>585.90279999999996</v>
      </c>
      <c r="M778" s="182"/>
      <c r="N778" s="182"/>
      <c r="O778" s="182"/>
      <c r="P778" s="182"/>
    </row>
    <row r="779" spans="1:16" ht="15.75" customHeight="1">
      <c r="A779" s="187">
        <v>45618</v>
      </c>
      <c r="B779" s="346" t="s">
        <v>311</v>
      </c>
      <c r="C779" s="268" t="s">
        <v>10</v>
      </c>
      <c r="D779" s="203" t="s">
        <v>6</v>
      </c>
      <c r="E779" s="371">
        <v>-1800</v>
      </c>
      <c r="F779" s="239">
        <f t="shared" si="12"/>
        <v>-3.0721819387106533</v>
      </c>
      <c r="G779" s="297" t="s">
        <v>22</v>
      </c>
      <c r="H779" s="190"/>
      <c r="I779" s="36" t="s">
        <v>211</v>
      </c>
      <c r="J779" s="225" t="s">
        <v>21</v>
      </c>
      <c r="K779" s="227" t="s">
        <v>95</v>
      </c>
      <c r="L779" s="191">
        <v>585.90279999999996</v>
      </c>
    </row>
    <row r="780" spans="1:16" ht="15.75" customHeight="1">
      <c r="A780" s="311">
        <v>45618</v>
      </c>
      <c r="B780" s="318" t="s">
        <v>17</v>
      </c>
      <c r="C780" s="268" t="s">
        <v>38</v>
      </c>
      <c r="D780" s="215" t="s">
        <v>8</v>
      </c>
      <c r="E780" s="371">
        <v>5000</v>
      </c>
      <c r="F780" s="239">
        <f t="shared" si="12"/>
        <v>8.5338387186407036</v>
      </c>
      <c r="G780" s="94" t="s">
        <v>574</v>
      </c>
      <c r="H780" s="189"/>
      <c r="I780" s="44" t="s">
        <v>16</v>
      </c>
      <c r="J780" s="225" t="s">
        <v>21</v>
      </c>
      <c r="K780" s="227" t="s">
        <v>95</v>
      </c>
      <c r="L780" s="191">
        <v>585.90279999999996</v>
      </c>
    </row>
    <row r="781" spans="1:16" ht="15.75" customHeight="1">
      <c r="A781" s="311">
        <v>45618</v>
      </c>
      <c r="B781" s="318" t="s">
        <v>17</v>
      </c>
      <c r="C781" s="268" t="s">
        <v>38</v>
      </c>
      <c r="D781" s="215" t="s">
        <v>8</v>
      </c>
      <c r="E781" s="371">
        <v>5000</v>
      </c>
      <c r="F781" s="239">
        <f t="shared" si="12"/>
        <v>8.5338387186407036</v>
      </c>
      <c r="G781" s="94" t="s">
        <v>575</v>
      </c>
      <c r="H781" s="189"/>
      <c r="I781" s="44" t="s">
        <v>15</v>
      </c>
      <c r="J781" s="225" t="s">
        <v>21</v>
      </c>
      <c r="K781" s="227" t="s">
        <v>95</v>
      </c>
      <c r="L781" s="191">
        <v>585.90279999999996</v>
      </c>
    </row>
    <row r="782" spans="1:16" ht="15.75" customHeight="1">
      <c r="A782" s="311">
        <v>45618</v>
      </c>
      <c r="B782" s="318" t="s">
        <v>17</v>
      </c>
      <c r="C782" s="268" t="s">
        <v>38</v>
      </c>
      <c r="D782" s="215" t="s">
        <v>6</v>
      </c>
      <c r="E782" s="371">
        <v>5000</v>
      </c>
      <c r="F782" s="239">
        <f t="shared" si="12"/>
        <v>8.5338387186407036</v>
      </c>
      <c r="G782" s="94" t="s">
        <v>576</v>
      </c>
      <c r="H782" s="189"/>
      <c r="I782" s="36" t="s">
        <v>69</v>
      </c>
      <c r="J782" s="225" t="s">
        <v>21</v>
      </c>
      <c r="K782" s="227" t="s">
        <v>95</v>
      </c>
      <c r="L782" s="191">
        <v>585.90279999999996</v>
      </c>
    </row>
    <row r="783" spans="1:16" ht="15.75" customHeight="1">
      <c r="A783" s="311">
        <v>45618</v>
      </c>
      <c r="B783" s="318" t="s">
        <v>17</v>
      </c>
      <c r="C783" s="268" t="s">
        <v>38</v>
      </c>
      <c r="D783" s="215" t="s">
        <v>5</v>
      </c>
      <c r="E783" s="371">
        <v>5000</v>
      </c>
      <c r="F783" s="239">
        <f t="shared" si="12"/>
        <v>8.5338387186407036</v>
      </c>
      <c r="G783" s="94" t="s">
        <v>577</v>
      </c>
      <c r="H783" s="189"/>
      <c r="I783" s="176" t="s">
        <v>43</v>
      </c>
      <c r="J783" s="225" t="s">
        <v>21</v>
      </c>
      <c r="K783" s="227" t="s">
        <v>95</v>
      </c>
      <c r="L783" s="191">
        <v>585.90279999999996</v>
      </c>
    </row>
    <row r="784" spans="1:16" s="91" customFormat="1" ht="15.75" customHeight="1">
      <c r="A784" s="311">
        <v>45618</v>
      </c>
      <c r="B784" s="318" t="s">
        <v>17</v>
      </c>
      <c r="C784" s="268" t="s">
        <v>38</v>
      </c>
      <c r="D784" s="215" t="s">
        <v>5</v>
      </c>
      <c r="E784" s="371">
        <v>5000</v>
      </c>
      <c r="F784" s="239">
        <f t="shared" si="12"/>
        <v>8.5338387186407036</v>
      </c>
      <c r="G784" s="94" t="s">
        <v>578</v>
      </c>
      <c r="H784" s="241"/>
      <c r="I784" s="176" t="s">
        <v>24</v>
      </c>
      <c r="J784" s="225" t="s">
        <v>21</v>
      </c>
      <c r="K784" s="227" t="s">
        <v>95</v>
      </c>
      <c r="L784" s="191">
        <v>585.90279999999996</v>
      </c>
      <c r="M784" s="182"/>
      <c r="N784" s="182"/>
      <c r="O784" s="182"/>
      <c r="P784" s="182"/>
    </row>
    <row r="785" spans="1:16" s="91" customFormat="1" ht="15.75" customHeight="1">
      <c r="A785" s="311">
        <v>45618</v>
      </c>
      <c r="B785" s="318" t="s">
        <v>17</v>
      </c>
      <c r="C785" s="268" t="s">
        <v>38</v>
      </c>
      <c r="D785" s="215" t="s">
        <v>5</v>
      </c>
      <c r="E785" s="371">
        <v>2500</v>
      </c>
      <c r="F785" s="239">
        <f t="shared" si="12"/>
        <v>4.2669193593203518</v>
      </c>
      <c r="G785" s="94" t="s">
        <v>579</v>
      </c>
      <c r="H785" s="241"/>
      <c r="I785" s="176" t="s">
        <v>24</v>
      </c>
      <c r="J785" s="225" t="s">
        <v>21</v>
      </c>
      <c r="K785" s="227" t="s">
        <v>95</v>
      </c>
      <c r="L785" s="191">
        <v>585.90279999999996</v>
      </c>
      <c r="M785" s="182"/>
      <c r="N785" s="182"/>
      <c r="O785" s="182"/>
      <c r="P785" s="182"/>
    </row>
    <row r="786" spans="1:16" s="91" customFormat="1" ht="15.75" customHeight="1">
      <c r="A786" s="311">
        <v>45618</v>
      </c>
      <c r="B786" s="318" t="s">
        <v>17</v>
      </c>
      <c r="C786" s="268" t="s">
        <v>38</v>
      </c>
      <c r="D786" s="215" t="s">
        <v>7</v>
      </c>
      <c r="E786" s="371">
        <v>2500</v>
      </c>
      <c r="F786" s="239">
        <f t="shared" si="12"/>
        <v>4.2669193593203518</v>
      </c>
      <c r="G786" s="94" t="s">
        <v>580</v>
      </c>
      <c r="H786" s="241"/>
      <c r="I786" s="176" t="s">
        <v>13</v>
      </c>
      <c r="J786" s="225" t="s">
        <v>21</v>
      </c>
      <c r="K786" s="227" t="s">
        <v>95</v>
      </c>
      <c r="L786" s="191">
        <v>585.90279999999996</v>
      </c>
      <c r="M786" s="182"/>
      <c r="N786" s="182"/>
      <c r="O786" s="182"/>
      <c r="P786" s="182"/>
    </row>
    <row r="787" spans="1:16" s="91" customFormat="1" ht="15.75" customHeight="1">
      <c r="A787" s="311">
        <v>45618</v>
      </c>
      <c r="B787" s="318" t="s">
        <v>17</v>
      </c>
      <c r="C787" s="268" t="s">
        <v>38</v>
      </c>
      <c r="D787" s="215" t="s">
        <v>6</v>
      </c>
      <c r="E787" s="371">
        <v>2500</v>
      </c>
      <c r="F787" s="239">
        <f t="shared" si="12"/>
        <v>4.2669193593203518</v>
      </c>
      <c r="G787" s="94" t="s">
        <v>581</v>
      </c>
      <c r="H787" s="241"/>
      <c r="I787" s="176" t="s">
        <v>11</v>
      </c>
      <c r="J787" s="225" t="s">
        <v>21</v>
      </c>
      <c r="K787" s="227" t="s">
        <v>95</v>
      </c>
      <c r="L787" s="191">
        <v>585.90279999999996</v>
      </c>
      <c r="M787" s="182"/>
      <c r="N787" s="182"/>
      <c r="O787" s="182"/>
      <c r="P787" s="182"/>
    </row>
    <row r="788" spans="1:16" s="91" customFormat="1" ht="15.75" customHeight="1">
      <c r="A788" s="311">
        <v>45618</v>
      </c>
      <c r="B788" s="318" t="s">
        <v>17</v>
      </c>
      <c r="C788" s="268" t="s">
        <v>38</v>
      </c>
      <c r="D788" s="215" t="s">
        <v>6</v>
      </c>
      <c r="E788" s="371">
        <v>2500</v>
      </c>
      <c r="F788" s="239">
        <f t="shared" si="12"/>
        <v>4.2669193593203518</v>
      </c>
      <c r="G788" s="94" t="s">
        <v>582</v>
      </c>
      <c r="H788" s="241"/>
      <c r="I788" s="176" t="s">
        <v>55</v>
      </c>
      <c r="J788" s="225" t="s">
        <v>21</v>
      </c>
      <c r="K788" s="227" t="s">
        <v>95</v>
      </c>
      <c r="L788" s="191">
        <v>585.90279999999996</v>
      </c>
      <c r="M788" s="182"/>
      <c r="N788" s="182"/>
      <c r="O788" s="182"/>
      <c r="P788" s="182"/>
    </row>
    <row r="789" spans="1:16" s="91" customFormat="1" ht="15.75" customHeight="1">
      <c r="A789" s="311">
        <v>45618</v>
      </c>
      <c r="B789" s="318" t="s">
        <v>17</v>
      </c>
      <c r="C789" s="268" t="s">
        <v>38</v>
      </c>
      <c r="D789" s="215" t="s">
        <v>6</v>
      </c>
      <c r="E789" s="371">
        <v>2500</v>
      </c>
      <c r="F789" s="239">
        <f t="shared" si="12"/>
        <v>4.2669193593203518</v>
      </c>
      <c r="G789" s="94" t="s">
        <v>583</v>
      </c>
      <c r="H789" s="241"/>
      <c r="I789" s="36" t="s">
        <v>211</v>
      </c>
      <c r="J789" s="225" t="s">
        <v>21</v>
      </c>
      <c r="K789" s="227" t="s">
        <v>95</v>
      </c>
      <c r="L789" s="191">
        <v>585.90279999999996</v>
      </c>
      <c r="M789" s="182"/>
      <c r="N789" s="182"/>
      <c r="O789" s="182"/>
      <c r="P789" s="182"/>
    </row>
    <row r="790" spans="1:16" s="91" customFormat="1" ht="15.75" customHeight="1">
      <c r="A790" s="311">
        <v>45618</v>
      </c>
      <c r="B790" s="318" t="s">
        <v>17</v>
      </c>
      <c r="C790" s="268" t="s">
        <v>38</v>
      </c>
      <c r="D790" s="215" t="s">
        <v>5</v>
      </c>
      <c r="E790" s="371">
        <v>2500</v>
      </c>
      <c r="F790" s="239">
        <f t="shared" si="12"/>
        <v>4.2669193593203518</v>
      </c>
      <c r="G790" s="94" t="s">
        <v>584</v>
      </c>
      <c r="H790" s="241"/>
      <c r="I790" s="176" t="s">
        <v>93</v>
      </c>
      <c r="J790" s="225" t="s">
        <v>21</v>
      </c>
      <c r="K790" s="227" t="s">
        <v>95</v>
      </c>
      <c r="L790" s="191">
        <v>585.90279999999996</v>
      </c>
      <c r="M790" s="182"/>
      <c r="N790" s="182"/>
      <c r="O790" s="182"/>
      <c r="P790" s="182"/>
    </row>
    <row r="791" spans="1:16" s="91" customFormat="1" ht="15.75" customHeight="1">
      <c r="A791" s="311">
        <v>45618</v>
      </c>
      <c r="B791" s="318" t="s">
        <v>17</v>
      </c>
      <c r="C791" s="268" t="s">
        <v>38</v>
      </c>
      <c r="D791" s="215" t="s">
        <v>5</v>
      </c>
      <c r="E791" s="371">
        <v>2500</v>
      </c>
      <c r="F791" s="239">
        <f t="shared" si="12"/>
        <v>4.2669193593203518</v>
      </c>
      <c r="G791" s="94" t="s">
        <v>585</v>
      </c>
      <c r="H791" s="357"/>
      <c r="I791" s="176" t="s">
        <v>220</v>
      </c>
      <c r="J791" s="225" t="s">
        <v>21</v>
      </c>
      <c r="K791" s="227" t="s">
        <v>95</v>
      </c>
      <c r="L791" s="191">
        <v>585.90279999999996</v>
      </c>
      <c r="M791" s="182"/>
      <c r="N791" s="182"/>
      <c r="O791" s="182"/>
      <c r="P791" s="182"/>
    </row>
    <row r="792" spans="1:16" s="91" customFormat="1" ht="15.75" customHeight="1">
      <c r="A792" s="311">
        <v>45618</v>
      </c>
      <c r="B792" s="318" t="s">
        <v>17</v>
      </c>
      <c r="C792" s="268" t="s">
        <v>38</v>
      </c>
      <c r="D792" s="215" t="s">
        <v>5</v>
      </c>
      <c r="E792" s="371">
        <v>2500</v>
      </c>
      <c r="F792" s="239">
        <f t="shared" si="12"/>
        <v>4.2669193593203518</v>
      </c>
      <c r="G792" s="94" t="s">
        <v>586</v>
      </c>
      <c r="H792" s="189"/>
      <c r="I792" s="176" t="s">
        <v>238</v>
      </c>
      <c r="J792" s="225" t="s">
        <v>21</v>
      </c>
      <c r="K792" s="227" t="s">
        <v>95</v>
      </c>
      <c r="L792" s="191">
        <v>585.90279999999996</v>
      </c>
      <c r="M792" s="182"/>
      <c r="N792" s="182"/>
      <c r="O792" s="182"/>
      <c r="P792" s="182"/>
    </row>
    <row r="793" spans="1:16" s="91" customFormat="1" ht="15.75" customHeight="1">
      <c r="A793" s="311">
        <v>45618</v>
      </c>
      <c r="B793" s="318" t="s">
        <v>17</v>
      </c>
      <c r="C793" s="268" t="s">
        <v>38</v>
      </c>
      <c r="D793" s="215" t="s">
        <v>9</v>
      </c>
      <c r="E793" s="371">
        <v>2500</v>
      </c>
      <c r="F793" s="239">
        <f t="shared" si="12"/>
        <v>4.2669193593203518</v>
      </c>
      <c r="G793" s="94" t="s">
        <v>587</v>
      </c>
      <c r="H793" s="189"/>
      <c r="I793" s="176" t="s">
        <v>209</v>
      </c>
      <c r="J793" s="225" t="s">
        <v>21</v>
      </c>
      <c r="K793" s="227" t="s">
        <v>95</v>
      </c>
      <c r="L793" s="191">
        <v>585.90279999999996</v>
      </c>
      <c r="M793" s="182"/>
      <c r="N793" s="182"/>
      <c r="O793" s="182"/>
      <c r="P793" s="182"/>
    </row>
    <row r="794" spans="1:16" s="91" customFormat="1" ht="15.75" customHeight="1">
      <c r="A794" s="311">
        <v>45618</v>
      </c>
      <c r="B794" s="318" t="s">
        <v>17</v>
      </c>
      <c r="C794" s="268" t="s">
        <v>38</v>
      </c>
      <c r="D794" s="215" t="s">
        <v>9</v>
      </c>
      <c r="E794" s="371">
        <v>2500</v>
      </c>
      <c r="F794" s="239">
        <f t="shared" si="12"/>
        <v>4.2669193593203518</v>
      </c>
      <c r="G794" s="94" t="s">
        <v>588</v>
      </c>
      <c r="H794" s="189"/>
      <c r="I794" s="44" t="s">
        <v>14</v>
      </c>
      <c r="J794" s="225" t="s">
        <v>21</v>
      </c>
      <c r="K794" s="227" t="s">
        <v>95</v>
      </c>
      <c r="L794" s="191">
        <v>585.90279999999996</v>
      </c>
      <c r="M794" s="182"/>
      <c r="N794" s="182"/>
      <c r="O794" s="182"/>
      <c r="P794" s="182"/>
    </row>
    <row r="795" spans="1:16" s="91" customFormat="1" ht="15.75" customHeight="1">
      <c r="A795" s="311">
        <v>45618</v>
      </c>
      <c r="B795" s="319" t="s">
        <v>44</v>
      </c>
      <c r="C795" s="268" t="s">
        <v>54</v>
      </c>
      <c r="D795" s="203" t="s">
        <v>8</v>
      </c>
      <c r="E795" s="371">
        <v>2700</v>
      </c>
      <c r="F795" s="239">
        <f t="shared" si="12"/>
        <v>4.6082729080659801</v>
      </c>
      <c r="G795" s="94" t="s">
        <v>219</v>
      </c>
      <c r="H795" s="189"/>
      <c r="I795" s="88" t="s">
        <v>16</v>
      </c>
      <c r="J795" s="225" t="s">
        <v>21</v>
      </c>
      <c r="K795" s="227" t="s">
        <v>95</v>
      </c>
      <c r="L795" s="191">
        <v>585.90279999999996</v>
      </c>
      <c r="M795" s="182"/>
      <c r="N795" s="182"/>
      <c r="O795" s="182"/>
      <c r="P795" s="182"/>
    </row>
    <row r="796" spans="1:16" s="91" customFormat="1" ht="15.75" customHeight="1">
      <c r="A796" s="312">
        <v>45618</v>
      </c>
      <c r="B796" s="324" t="s">
        <v>68</v>
      </c>
      <c r="C796" s="268" t="s">
        <v>54</v>
      </c>
      <c r="D796" s="204" t="s">
        <v>8</v>
      </c>
      <c r="E796" s="371">
        <v>1900</v>
      </c>
      <c r="F796" s="239">
        <f t="shared" si="12"/>
        <v>3.2428587130834674</v>
      </c>
      <c r="G796" s="255" t="s">
        <v>240</v>
      </c>
      <c r="H796" s="245"/>
      <c r="I796" s="199" t="s">
        <v>15</v>
      </c>
      <c r="J796" s="225" t="s">
        <v>21</v>
      </c>
      <c r="K796" s="227" t="s">
        <v>95</v>
      </c>
      <c r="L796" s="191">
        <v>585.90279999999996</v>
      </c>
      <c r="M796" s="182"/>
      <c r="N796" s="182"/>
      <c r="O796" s="182"/>
      <c r="P796" s="182"/>
    </row>
    <row r="797" spans="1:16" s="91" customFormat="1" ht="15.75" customHeight="1">
      <c r="A797" s="187">
        <v>45618</v>
      </c>
      <c r="B797" s="320" t="s">
        <v>44</v>
      </c>
      <c r="C797" s="268" t="s">
        <v>54</v>
      </c>
      <c r="D797" s="42" t="s">
        <v>6</v>
      </c>
      <c r="E797" s="371">
        <v>2000</v>
      </c>
      <c r="F797" s="239">
        <f t="shared" si="12"/>
        <v>3.4135354874562815</v>
      </c>
      <c r="G797" s="228" t="s">
        <v>59</v>
      </c>
      <c r="H797" s="245"/>
      <c r="I797" s="36" t="s">
        <v>69</v>
      </c>
      <c r="J797" s="225" t="s">
        <v>21</v>
      </c>
      <c r="K797" s="227" t="s">
        <v>95</v>
      </c>
      <c r="L797" s="191">
        <v>585.90279999999996</v>
      </c>
      <c r="M797" s="182"/>
      <c r="N797" s="182"/>
      <c r="O797" s="182"/>
      <c r="P797" s="182"/>
    </row>
    <row r="798" spans="1:16" s="91" customFormat="1" ht="15.75" customHeight="1">
      <c r="A798" s="311">
        <v>45618</v>
      </c>
      <c r="B798" s="319" t="s">
        <v>44</v>
      </c>
      <c r="C798" s="268" t="s">
        <v>54</v>
      </c>
      <c r="D798" s="203" t="s">
        <v>6</v>
      </c>
      <c r="E798" s="371">
        <v>2000</v>
      </c>
      <c r="F798" s="239">
        <f t="shared" si="12"/>
        <v>3.4135354874562815</v>
      </c>
      <c r="G798" s="207" t="s">
        <v>112</v>
      </c>
      <c r="H798" s="357"/>
      <c r="I798" s="208" t="s">
        <v>11</v>
      </c>
      <c r="J798" s="225" t="s">
        <v>21</v>
      </c>
      <c r="K798" s="227" t="s">
        <v>95</v>
      </c>
      <c r="L798" s="191">
        <v>585.90279999999996</v>
      </c>
      <c r="M798" s="182"/>
      <c r="N798" s="182"/>
      <c r="O798" s="182"/>
      <c r="P798" s="182"/>
    </row>
    <row r="799" spans="1:16" s="91" customFormat="1" ht="15.75" customHeight="1">
      <c r="A799" s="311">
        <v>45618</v>
      </c>
      <c r="B799" s="319" t="s">
        <v>44</v>
      </c>
      <c r="C799" s="268" t="s">
        <v>54</v>
      </c>
      <c r="D799" s="203" t="s">
        <v>9</v>
      </c>
      <c r="E799" s="371">
        <v>3800</v>
      </c>
      <c r="F799" s="239">
        <f t="shared" si="12"/>
        <v>6.4857174261669348</v>
      </c>
      <c r="G799" s="94" t="s">
        <v>56</v>
      </c>
      <c r="H799" s="189"/>
      <c r="I799" s="44" t="s">
        <v>14</v>
      </c>
      <c r="J799" s="225" t="s">
        <v>21</v>
      </c>
      <c r="K799" s="227" t="s">
        <v>95</v>
      </c>
      <c r="L799" s="191">
        <v>585.90279999999996</v>
      </c>
      <c r="M799" s="182"/>
      <c r="N799" s="182"/>
      <c r="O799" s="182"/>
      <c r="P799" s="182"/>
    </row>
    <row r="800" spans="1:16" ht="15.75" customHeight="1">
      <c r="A800" s="311">
        <v>45618</v>
      </c>
      <c r="B800" s="209" t="s">
        <v>44</v>
      </c>
      <c r="C800" s="268" t="s">
        <v>54</v>
      </c>
      <c r="D800" s="280" t="s">
        <v>9</v>
      </c>
      <c r="E800" s="371">
        <v>3000</v>
      </c>
      <c r="F800" s="239">
        <f t="shared" si="12"/>
        <v>5.1203032311844217</v>
      </c>
      <c r="G800" s="82" t="s">
        <v>229</v>
      </c>
      <c r="H800" s="241"/>
      <c r="I800" s="36" t="s">
        <v>225</v>
      </c>
      <c r="J800" s="225" t="s">
        <v>21</v>
      </c>
      <c r="K800" s="227" t="s">
        <v>95</v>
      </c>
      <c r="L800" s="191">
        <v>585.90279999999996</v>
      </c>
    </row>
    <row r="801" spans="1:16" ht="15.75" customHeight="1">
      <c r="A801" s="311">
        <v>45618</v>
      </c>
      <c r="B801" s="209" t="s">
        <v>226</v>
      </c>
      <c r="C801" s="268" t="s">
        <v>230</v>
      </c>
      <c r="D801" s="280" t="s">
        <v>9</v>
      </c>
      <c r="E801" s="371">
        <v>2000</v>
      </c>
      <c r="F801" s="239">
        <f t="shared" si="12"/>
        <v>3.4135354874562815</v>
      </c>
      <c r="G801" s="82" t="s">
        <v>229</v>
      </c>
      <c r="H801" s="246"/>
      <c r="I801" s="36" t="s">
        <v>225</v>
      </c>
      <c r="J801" s="225" t="s">
        <v>21</v>
      </c>
      <c r="K801" s="227" t="s">
        <v>95</v>
      </c>
      <c r="L801" s="191">
        <v>585.90279999999996</v>
      </c>
    </row>
    <row r="802" spans="1:16" ht="15.75" customHeight="1">
      <c r="A802" s="311">
        <v>45618</v>
      </c>
      <c r="B802" s="319" t="s">
        <v>44</v>
      </c>
      <c r="C802" s="268" t="s">
        <v>54</v>
      </c>
      <c r="D802" s="203" t="s">
        <v>6</v>
      </c>
      <c r="E802" s="371">
        <v>2000</v>
      </c>
      <c r="F802" s="239">
        <f t="shared" si="12"/>
        <v>3.4135354874562815</v>
      </c>
      <c r="G802" s="207" t="s">
        <v>84</v>
      </c>
      <c r="H802" s="366"/>
      <c r="I802" s="208" t="s">
        <v>55</v>
      </c>
      <c r="J802" s="225" t="s">
        <v>21</v>
      </c>
      <c r="K802" s="227" t="s">
        <v>95</v>
      </c>
      <c r="L802" s="191">
        <v>585.90279999999996</v>
      </c>
    </row>
    <row r="803" spans="1:16" ht="15.75" customHeight="1">
      <c r="A803" s="311">
        <v>45618</v>
      </c>
      <c r="B803" s="319" t="s">
        <v>45</v>
      </c>
      <c r="C803" s="268" t="s">
        <v>67</v>
      </c>
      <c r="D803" s="203" t="s">
        <v>6</v>
      </c>
      <c r="E803" s="371">
        <v>5000</v>
      </c>
      <c r="F803" s="239">
        <f t="shared" si="12"/>
        <v>8.5338387186407036</v>
      </c>
      <c r="G803" s="207" t="s">
        <v>84</v>
      </c>
      <c r="H803" s="189"/>
      <c r="I803" s="208" t="s">
        <v>55</v>
      </c>
      <c r="J803" s="225" t="s">
        <v>21</v>
      </c>
      <c r="K803" s="227" t="s">
        <v>95</v>
      </c>
      <c r="L803" s="191">
        <v>585.90279999999996</v>
      </c>
    </row>
    <row r="804" spans="1:16" ht="15.75" customHeight="1">
      <c r="A804" s="311">
        <v>45618</v>
      </c>
      <c r="B804" s="319" t="s">
        <v>270</v>
      </c>
      <c r="C804" s="268" t="s">
        <v>54</v>
      </c>
      <c r="D804" s="203" t="s">
        <v>6</v>
      </c>
      <c r="E804" s="371">
        <v>2500</v>
      </c>
      <c r="F804" s="239">
        <f t="shared" si="12"/>
        <v>4.2669193593203518</v>
      </c>
      <c r="G804" s="207" t="s">
        <v>264</v>
      </c>
      <c r="H804" s="175"/>
      <c r="I804" s="208" t="s">
        <v>55</v>
      </c>
      <c r="J804" s="225" t="s">
        <v>21</v>
      </c>
      <c r="K804" s="227" t="s">
        <v>95</v>
      </c>
      <c r="L804" s="191">
        <v>585.90279999999996</v>
      </c>
    </row>
    <row r="805" spans="1:16" s="91" customFormat="1" ht="15.75" customHeight="1">
      <c r="A805" s="311">
        <v>45618</v>
      </c>
      <c r="B805" s="319" t="s">
        <v>44</v>
      </c>
      <c r="C805" s="268" t="s">
        <v>54</v>
      </c>
      <c r="D805" s="203" t="s">
        <v>5</v>
      </c>
      <c r="E805" s="371">
        <v>3400</v>
      </c>
      <c r="F805" s="239">
        <f t="shared" si="12"/>
        <v>5.8030103286756782</v>
      </c>
      <c r="G805" s="207" t="s">
        <v>57</v>
      </c>
      <c r="H805" s="175"/>
      <c r="I805" s="176" t="s">
        <v>43</v>
      </c>
      <c r="J805" s="225" t="s">
        <v>21</v>
      </c>
      <c r="K805" s="227" t="s">
        <v>95</v>
      </c>
      <c r="L805" s="191">
        <v>585.90279999999996</v>
      </c>
      <c r="M805" s="182"/>
      <c r="N805" s="182"/>
      <c r="O805" s="182"/>
      <c r="P805" s="182"/>
    </row>
    <row r="806" spans="1:16" s="91" customFormat="1" ht="15.75" customHeight="1">
      <c r="A806" s="311">
        <v>45618</v>
      </c>
      <c r="B806" s="319" t="s">
        <v>282</v>
      </c>
      <c r="C806" s="268" t="s">
        <v>54</v>
      </c>
      <c r="D806" s="203" t="s">
        <v>5</v>
      </c>
      <c r="E806" s="371">
        <v>2000</v>
      </c>
      <c r="F806" s="239">
        <f t="shared" si="12"/>
        <v>3.4135354874562815</v>
      </c>
      <c r="G806" s="207" t="s">
        <v>682</v>
      </c>
      <c r="H806" s="87"/>
      <c r="I806" s="34" t="s">
        <v>24</v>
      </c>
      <c r="J806" s="225" t="s">
        <v>21</v>
      </c>
      <c r="K806" s="227" t="s">
        <v>95</v>
      </c>
      <c r="L806" s="191">
        <v>585.90279999999996</v>
      </c>
      <c r="M806" s="182"/>
      <c r="N806" s="182"/>
      <c r="O806" s="182"/>
      <c r="P806" s="182"/>
    </row>
    <row r="807" spans="1:16" s="91" customFormat="1" ht="15.75" customHeight="1">
      <c r="A807" s="311">
        <v>45618</v>
      </c>
      <c r="B807" s="319" t="s">
        <v>267</v>
      </c>
      <c r="C807" s="268" t="s">
        <v>54</v>
      </c>
      <c r="D807" s="203" t="s">
        <v>5</v>
      </c>
      <c r="E807" s="371">
        <v>7000</v>
      </c>
      <c r="F807" s="239">
        <f t="shared" si="12"/>
        <v>11.947374206096985</v>
      </c>
      <c r="G807" s="207" t="s">
        <v>683</v>
      </c>
      <c r="H807" s="87"/>
      <c r="I807" s="34" t="s">
        <v>24</v>
      </c>
      <c r="J807" s="225" t="s">
        <v>21</v>
      </c>
      <c r="K807" s="227" t="s">
        <v>95</v>
      </c>
      <c r="L807" s="191">
        <v>585.90279999999996</v>
      </c>
      <c r="M807" s="182"/>
      <c r="N807" s="182"/>
      <c r="O807" s="182"/>
      <c r="P807" s="182"/>
    </row>
    <row r="808" spans="1:16" s="91" customFormat="1" ht="15.75" customHeight="1">
      <c r="A808" s="311">
        <v>45618</v>
      </c>
      <c r="B808" s="319" t="s">
        <v>44</v>
      </c>
      <c r="C808" s="268" t="s">
        <v>54</v>
      </c>
      <c r="D808" s="203" t="s">
        <v>5</v>
      </c>
      <c r="E808" s="371">
        <v>2000</v>
      </c>
      <c r="F808" s="239">
        <f t="shared" si="12"/>
        <v>3.4135354874562815</v>
      </c>
      <c r="G808" s="207" t="s">
        <v>680</v>
      </c>
      <c r="H808" s="87"/>
      <c r="I808" s="34" t="s">
        <v>24</v>
      </c>
      <c r="J808" s="225" t="s">
        <v>21</v>
      </c>
      <c r="K808" s="227" t="s">
        <v>95</v>
      </c>
      <c r="L808" s="191">
        <v>585.90279999999996</v>
      </c>
      <c r="M808" s="182"/>
      <c r="N808" s="182"/>
      <c r="O808" s="182"/>
      <c r="P808" s="182"/>
    </row>
    <row r="809" spans="1:16" s="91" customFormat="1" ht="15.75" customHeight="1">
      <c r="A809" s="311">
        <v>45618</v>
      </c>
      <c r="B809" s="319" t="s">
        <v>45</v>
      </c>
      <c r="C809" s="268" t="s">
        <v>67</v>
      </c>
      <c r="D809" s="203" t="s">
        <v>5</v>
      </c>
      <c r="E809" s="371">
        <v>5000</v>
      </c>
      <c r="F809" s="239">
        <f t="shared" si="12"/>
        <v>8.5338387186407036</v>
      </c>
      <c r="G809" s="207" t="s">
        <v>680</v>
      </c>
      <c r="H809" s="87"/>
      <c r="I809" s="34" t="s">
        <v>24</v>
      </c>
      <c r="J809" s="225" t="s">
        <v>21</v>
      </c>
      <c r="K809" s="227" t="s">
        <v>95</v>
      </c>
      <c r="L809" s="191">
        <v>585.90279999999996</v>
      </c>
      <c r="M809" s="182"/>
      <c r="N809" s="182"/>
      <c r="O809" s="182"/>
      <c r="P809" s="182"/>
    </row>
    <row r="810" spans="1:16" s="91" customFormat="1" ht="15.75" customHeight="1">
      <c r="A810" s="311">
        <v>45618</v>
      </c>
      <c r="B810" s="319" t="s">
        <v>44</v>
      </c>
      <c r="C810" s="268" t="s">
        <v>54</v>
      </c>
      <c r="D810" s="203" t="s">
        <v>5</v>
      </c>
      <c r="E810" s="371">
        <v>2000</v>
      </c>
      <c r="F810" s="239">
        <f t="shared" si="12"/>
        <v>3.4135354874562815</v>
      </c>
      <c r="G810" s="207" t="s">
        <v>695</v>
      </c>
      <c r="H810" s="270">
        <v>13</v>
      </c>
      <c r="I810" s="36" t="s">
        <v>93</v>
      </c>
      <c r="J810" s="225" t="s">
        <v>21</v>
      </c>
      <c r="K810" s="227" t="s">
        <v>95</v>
      </c>
      <c r="L810" s="191">
        <v>585.90279999999996</v>
      </c>
      <c r="M810" s="182"/>
      <c r="N810" s="182"/>
      <c r="O810" s="182"/>
      <c r="P810" s="182"/>
    </row>
    <row r="811" spans="1:16" s="91" customFormat="1" ht="15.75" customHeight="1">
      <c r="A811" s="311">
        <v>45618</v>
      </c>
      <c r="B811" s="319" t="s">
        <v>45</v>
      </c>
      <c r="C811" s="268" t="s">
        <v>67</v>
      </c>
      <c r="D811" s="203" t="s">
        <v>5</v>
      </c>
      <c r="E811" s="371">
        <v>5000</v>
      </c>
      <c r="F811" s="239">
        <f t="shared" si="12"/>
        <v>8.5338387186407036</v>
      </c>
      <c r="G811" s="207" t="s">
        <v>695</v>
      </c>
      <c r="H811" s="270">
        <v>13</v>
      </c>
      <c r="I811" s="36" t="s">
        <v>93</v>
      </c>
      <c r="J811" s="225" t="s">
        <v>21</v>
      </c>
      <c r="K811" s="227" t="s">
        <v>95</v>
      </c>
      <c r="L811" s="191">
        <v>585.90279999999996</v>
      </c>
      <c r="M811" s="182"/>
      <c r="N811" s="182"/>
      <c r="O811" s="182"/>
      <c r="P811" s="182"/>
    </row>
    <row r="812" spans="1:16" s="91" customFormat="1" ht="15.75" customHeight="1">
      <c r="A812" s="311">
        <v>45618</v>
      </c>
      <c r="B812" s="319" t="s">
        <v>767</v>
      </c>
      <c r="C812" s="268" t="s">
        <v>214</v>
      </c>
      <c r="D812" s="203" t="s">
        <v>5</v>
      </c>
      <c r="E812" s="371">
        <v>3000</v>
      </c>
      <c r="F812" s="239">
        <f t="shared" si="12"/>
        <v>5.1203032311844217</v>
      </c>
      <c r="G812" s="207" t="s">
        <v>695</v>
      </c>
      <c r="H812" s="270">
        <v>13</v>
      </c>
      <c r="I812" s="36" t="s">
        <v>93</v>
      </c>
      <c r="J812" s="225" t="s">
        <v>21</v>
      </c>
      <c r="K812" s="227" t="s">
        <v>95</v>
      </c>
      <c r="L812" s="191">
        <v>585.90279999999996</v>
      </c>
      <c r="M812" s="182"/>
      <c r="N812" s="182"/>
      <c r="O812" s="182"/>
      <c r="P812" s="182"/>
    </row>
    <row r="813" spans="1:16" s="91" customFormat="1" ht="15.75" customHeight="1">
      <c r="A813" s="311">
        <v>45618</v>
      </c>
      <c r="B813" s="319" t="s">
        <v>46</v>
      </c>
      <c r="C813" s="268" t="s">
        <v>67</v>
      </c>
      <c r="D813" s="203" t="s">
        <v>5</v>
      </c>
      <c r="E813" s="371">
        <v>10000</v>
      </c>
      <c r="F813" s="239">
        <f t="shared" si="12"/>
        <v>17.109635119921432</v>
      </c>
      <c r="G813" s="207" t="s">
        <v>696</v>
      </c>
      <c r="H813" s="270">
        <v>13</v>
      </c>
      <c r="I813" s="36" t="s">
        <v>93</v>
      </c>
      <c r="J813" s="225" t="s">
        <v>21</v>
      </c>
      <c r="K813" s="227" t="s">
        <v>103</v>
      </c>
      <c r="L813" s="191">
        <v>584.46600000000001</v>
      </c>
      <c r="M813" s="182"/>
      <c r="N813" s="182"/>
      <c r="O813" s="182"/>
      <c r="P813" s="182"/>
    </row>
    <row r="814" spans="1:16" s="91" customFormat="1" ht="15.75" customHeight="1">
      <c r="A814" s="311">
        <v>45618</v>
      </c>
      <c r="B814" s="319" t="s">
        <v>44</v>
      </c>
      <c r="C814" s="268" t="s">
        <v>54</v>
      </c>
      <c r="D814" s="273" t="s">
        <v>6</v>
      </c>
      <c r="E814" s="371">
        <v>2000</v>
      </c>
      <c r="F814" s="239">
        <f t="shared" si="12"/>
        <v>3.4135354874562815</v>
      </c>
      <c r="G814" s="277" t="s">
        <v>231</v>
      </c>
      <c r="H814" s="246"/>
      <c r="I814" s="36" t="s">
        <v>211</v>
      </c>
      <c r="J814" s="225" t="s">
        <v>21</v>
      </c>
      <c r="K814" s="227" t="s">
        <v>95</v>
      </c>
      <c r="L814" s="191">
        <v>585.90279999999996</v>
      </c>
      <c r="M814" s="182"/>
      <c r="N814" s="182"/>
      <c r="O814" s="182"/>
      <c r="P814" s="182"/>
    </row>
    <row r="815" spans="1:16" s="91" customFormat="1" ht="15.75" customHeight="1">
      <c r="A815" s="311">
        <v>45618</v>
      </c>
      <c r="B815" s="319" t="s">
        <v>68</v>
      </c>
      <c r="C815" s="268" t="s">
        <v>711</v>
      </c>
      <c r="D815" s="203" t="s">
        <v>5</v>
      </c>
      <c r="E815" s="371">
        <v>1500</v>
      </c>
      <c r="F815" s="239">
        <f t="shared" si="12"/>
        <v>2.5601516155922108</v>
      </c>
      <c r="G815" s="207" t="s">
        <v>271</v>
      </c>
      <c r="H815" s="270">
        <v>11</v>
      </c>
      <c r="I815" s="36" t="s">
        <v>220</v>
      </c>
      <c r="J815" s="225" t="s">
        <v>21</v>
      </c>
      <c r="K815" s="227" t="s">
        <v>95</v>
      </c>
      <c r="L815" s="191">
        <v>585.90279999999996</v>
      </c>
      <c r="M815" s="182"/>
      <c r="N815" s="182"/>
      <c r="O815" s="182"/>
      <c r="P815" s="182"/>
    </row>
    <row r="816" spans="1:16" s="91" customFormat="1" ht="15.75" customHeight="1">
      <c r="A816" s="311">
        <v>45618</v>
      </c>
      <c r="B816" s="319" t="s">
        <v>45</v>
      </c>
      <c r="C816" s="268" t="s">
        <v>67</v>
      </c>
      <c r="D816" s="203" t="s">
        <v>5</v>
      </c>
      <c r="E816" s="371">
        <v>3000</v>
      </c>
      <c r="F816" s="239">
        <f t="shared" si="12"/>
        <v>5.1203032311844217</v>
      </c>
      <c r="G816" s="207" t="s">
        <v>271</v>
      </c>
      <c r="H816" s="270"/>
      <c r="I816" s="36" t="s">
        <v>220</v>
      </c>
      <c r="J816" s="225" t="s">
        <v>21</v>
      </c>
      <c r="K816" s="227" t="s">
        <v>95</v>
      </c>
      <c r="L816" s="191">
        <v>585.90279999999996</v>
      </c>
      <c r="M816" s="182"/>
      <c r="N816" s="182"/>
      <c r="O816" s="182"/>
      <c r="P816" s="182"/>
    </row>
    <row r="817" spans="1:16" s="91" customFormat="1" ht="15.75" customHeight="1">
      <c r="A817" s="311">
        <v>45618</v>
      </c>
      <c r="B817" s="319" t="s">
        <v>754</v>
      </c>
      <c r="C817" s="268" t="s">
        <v>711</v>
      </c>
      <c r="D817" s="203" t="s">
        <v>5</v>
      </c>
      <c r="E817" s="371">
        <v>2500</v>
      </c>
      <c r="F817" s="239">
        <f t="shared" si="12"/>
        <v>4.2669193593203518</v>
      </c>
      <c r="G817" s="207" t="s">
        <v>272</v>
      </c>
      <c r="H817" s="270"/>
      <c r="I817" s="36" t="s">
        <v>220</v>
      </c>
      <c r="J817" s="225" t="s">
        <v>21</v>
      </c>
      <c r="K817" s="227" t="s">
        <v>95</v>
      </c>
      <c r="L817" s="191">
        <v>585.90279999999996</v>
      </c>
      <c r="M817" s="182"/>
      <c r="N817" s="182"/>
      <c r="O817" s="182"/>
      <c r="P817" s="182"/>
    </row>
    <row r="818" spans="1:16" s="91" customFormat="1" ht="15.75" customHeight="1">
      <c r="A818" s="311">
        <v>45618</v>
      </c>
      <c r="B818" s="319" t="s">
        <v>267</v>
      </c>
      <c r="C818" s="268" t="s">
        <v>54</v>
      </c>
      <c r="D818" s="203" t="s">
        <v>5</v>
      </c>
      <c r="E818" s="371">
        <v>7500</v>
      </c>
      <c r="F818" s="239">
        <f t="shared" si="12"/>
        <v>12.800758077961055</v>
      </c>
      <c r="G818" s="207" t="s">
        <v>285</v>
      </c>
      <c r="H818" s="270">
        <v>12</v>
      </c>
      <c r="I818" s="36" t="s">
        <v>238</v>
      </c>
      <c r="J818" s="225" t="s">
        <v>21</v>
      </c>
      <c r="K818" s="227" t="s">
        <v>95</v>
      </c>
      <c r="L818" s="191">
        <v>585.90279999999996</v>
      </c>
      <c r="M818" s="182"/>
      <c r="N818" s="182"/>
      <c r="O818" s="182"/>
      <c r="P818" s="182"/>
    </row>
    <row r="819" spans="1:16" s="91" customFormat="1" ht="15.75" customHeight="1">
      <c r="A819" s="311">
        <v>45618</v>
      </c>
      <c r="B819" s="319" t="s">
        <v>44</v>
      </c>
      <c r="C819" s="268" t="s">
        <v>54</v>
      </c>
      <c r="D819" s="203" t="s">
        <v>5</v>
      </c>
      <c r="E819" s="371">
        <v>1500</v>
      </c>
      <c r="F819" s="239">
        <f t="shared" si="12"/>
        <v>2.5601516155922108</v>
      </c>
      <c r="G819" s="207" t="s">
        <v>273</v>
      </c>
      <c r="H819" s="270">
        <v>12</v>
      </c>
      <c r="I819" s="36" t="s">
        <v>238</v>
      </c>
      <c r="J819" s="225" t="s">
        <v>21</v>
      </c>
      <c r="K819" s="227" t="s">
        <v>95</v>
      </c>
      <c r="L819" s="191">
        <v>585.90279999999996</v>
      </c>
      <c r="M819" s="182"/>
      <c r="N819" s="182"/>
      <c r="O819" s="182"/>
      <c r="P819" s="182"/>
    </row>
    <row r="820" spans="1:16" s="91" customFormat="1" ht="15.75" customHeight="1">
      <c r="A820" s="311">
        <v>45618</v>
      </c>
      <c r="B820" s="319" t="s">
        <v>45</v>
      </c>
      <c r="C820" s="268" t="s">
        <v>67</v>
      </c>
      <c r="D820" s="203" t="s">
        <v>5</v>
      </c>
      <c r="E820" s="371">
        <v>3000</v>
      </c>
      <c r="F820" s="239">
        <f t="shared" si="12"/>
        <v>5.1203032311844217</v>
      </c>
      <c r="G820" s="207" t="s">
        <v>273</v>
      </c>
      <c r="H820" s="270">
        <v>12</v>
      </c>
      <c r="I820" s="36" t="s">
        <v>238</v>
      </c>
      <c r="J820" s="225" t="s">
        <v>21</v>
      </c>
      <c r="K820" s="227" t="s">
        <v>95</v>
      </c>
      <c r="L820" s="191">
        <v>585.90279999999996</v>
      </c>
      <c r="M820" s="182"/>
      <c r="N820" s="182"/>
      <c r="O820" s="182"/>
      <c r="P820" s="182"/>
    </row>
    <row r="821" spans="1:16" ht="15.75" customHeight="1">
      <c r="A821" s="311">
        <v>45618</v>
      </c>
      <c r="B821" s="319" t="s">
        <v>44</v>
      </c>
      <c r="C821" s="268" t="s">
        <v>54</v>
      </c>
      <c r="D821" s="42" t="s">
        <v>7</v>
      </c>
      <c r="E821" s="371">
        <v>3000</v>
      </c>
      <c r="F821" s="239">
        <f t="shared" si="12"/>
        <v>5.1203032311844217</v>
      </c>
      <c r="G821" s="94" t="s">
        <v>249</v>
      </c>
      <c r="H821" s="246"/>
      <c r="I821" s="88" t="s">
        <v>13</v>
      </c>
      <c r="J821" s="225" t="s">
        <v>21</v>
      </c>
      <c r="K821" s="227" t="s">
        <v>95</v>
      </c>
      <c r="L821" s="191">
        <v>585.90279999999996</v>
      </c>
    </row>
    <row r="822" spans="1:16" ht="15.75" customHeight="1">
      <c r="A822" s="311">
        <v>45618</v>
      </c>
      <c r="B822" s="319" t="s">
        <v>227</v>
      </c>
      <c r="C822" s="268" t="s">
        <v>210</v>
      </c>
      <c r="D822" s="42" t="s">
        <v>7</v>
      </c>
      <c r="E822" s="371">
        <v>4800</v>
      </c>
      <c r="F822" s="239">
        <f t="shared" si="12"/>
        <v>8.1924851698950754</v>
      </c>
      <c r="G822" s="94" t="s">
        <v>253</v>
      </c>
      <c r="H822" s="246"/>
      <c r="I822" s="88" t="s">
        <v>13</v>
      </c>
      <c r="J822" s="225" t="s">
        <v>21</v>
      </c>
      <c r="K822" s="227" t="s">
        <v>95</v>
      </c>
      <c r="L822" s="191">
        <v>585.90279999999996</v>
      </c>
    </row>
    <row r="823" spans="1:16" ht="15.75" customHeight="1">
      <c r="A823" s="311">
        <v>45619</v>
      </c>
      <c r="B823" s="318" t="s">
        <v>17</v>
      </c>
      <c r="C823" s="268" t="s">
        <v>38</v>
      </c>
      <c r="D823" s="215" t="s">
        <v>8</v>
      </c>
      <c r="E823" s="371">
        <v>5000</v>
      </c>
      <c r="F823" s="239">
        <f t="shared" si="12"/>
        <v>8.5338387186407036</v>
      </c>
      <c r="G823" s="94" t="s">
        <v>589</v>
      </c>
      <c r="H823" s="189"/>
      <c r="I823" s="44" t="s">
        <v>16</v>
      </c>
      <c r="J823" s="225" t="s">
        <v>21</v>
      </c>
      <c r="K823" s="227" t="s">
        <v>95</v>
      </c>
      <c r="L823" s="191">
        <v>585.90279999999996</v>
      </c>
    </row>
    <row r="824" spans="1:16" ht="15.75" customHeight="1">
      <c r="A824" s="311">
        <v>45619</v>
      </c>
      <c r="B824" s="318" t="s">
        <v>17</v>
      </c>
      <c r="C824" s="268" t="s">
        <v>38</v>
      </c>
      <c r="D824" s="215" t="s">
        <v>8</v>
      </c>
      <c r="E824" s="371">
        <v>5000</v>
      </c>
      <c r="F824" s="239">
        <f t="shared" si="12"/>
        <v>8.5338387186407036</v>
      </c>
      <c r="G824" s="94" t="s">
        <v>590</v>
      </c>
      <c r="I824" s="44" t="s">
        <v>15</v>
      </c>
      <c r="J824" s="225" t="s">
        <v>21</v>
      </c>
      <c r="K824" s="227" t="s">
        <v>95</v>
      </c>
      <c r="L824" s="191">
        <v>585.90279999999996</v>
      </c>
    </row>
    <row r="825" spans="1:16" ht="15.75" customHeight="1">
      <c r="A825" s="311">
        <v>45619</v>
      </c>
      <c r="B825" s="318" t="s">
        <v>17</v>
      </c>
      <c r="C825" s="268" t="s">
        <v>38</v>
      </c>
      <c r="D825" s="215" t="s">
        <v>6</v>
      </c>
      <c r="E825" s="371">
        <v>2500</v>
      </c>
      <c r="F825" s="239">
        <f t="shared" si="12"/>
        <v>4.2669193593203518</v>
      </c>
      <c r="G825" s="94" t="s">
        <v>591</v>
      </c>
      <c r="H825" s="358"/>
      <c r="I825" s="36" t="s">
        <v>69</v>
      </c>
      <c r="J825" s="225" t="s">
        <v>21</v>
      </c>
      <c r="K825" s="227" t="s">
        <v>95</v>
      </c>
      <c r="L825" s="191">
        <v>585.90279999999996</v>
      </c>
    </row>
    <row r="826" spans="1:16" ht="15.75" customHeight="1">
      <c r="A826" s="311">
        <v>45619</v>
      </c>
      <c r="B826" s="318" t="s">
        <v>17</v>
      </c>
      <c r="C826" s="268" t="s">
        <v>38</v>
      </c>
      <c r="D826" s="215" t="s">
        <v>5</v>
      </c>
      <c r="E826" s="371">
        <v>2500</v>
      </c>
      <c r="F826" s="239">
        <f t="shared" si="12"/>
        <v>4.2669193593203518</v>
      </c>
      <c r="G826" s="94" t="s">
        <v>592</v>
      </c>
      <c r="H826" s="361"/>
      <c r="I826" s="174" t="s">
        <v>43</v>
      </c>
      <c r="J826" s="225" t="s">
        <v>21</v>
      </c>
      <c r="K826" s="227" t="s">
        <v>95</v>
      </c>
      <c r="L826" s="191">
        <v>585.90279999999996</v>
      </c>
    </row>
    <row r="827" spans="1:16" ht="15.75" customHeight="1">
      <c r="A827" s="311">
        <v>45619</v>
      </c>
      <c r="B827" s="318" t="s">
        <v>17</v>
      </c>
      <c r="C827" s="268" t="s">
        <v>38</v>
      </c>
      <c r="D827" s="215" t="s">
        <v>5</v>
      </c>
      <c r="E827" s="371">
        <v>2500</v>
      </c>
      <c r="F827" s="239">
        <f t="shared" si="12"/>
        <v>4.2669193593203518</v>
      </c>
      <c r="G827" s="94" t="s">
        <v>593</v>
      </c>
      <c r="I827" s="174" t="s">
        <v>24</v>
      </c>
      <c r="J827" s="225" t="s">
        <v>21</v>
      </c>
      <c r="K827" s="227" t="s">
        <v>95</v>
      </c>
      <c r="L827" s="191">
        <v>585.90279999999996</v>
      </c>
    </row>
    <row r="828" spans="1:16" s="91" customFormat="1" ht="15.75" customHeight="1">
      <c r="A828" s="311">
        <v>45619</v>
      </c>
      <c r="B828" s="318" t="s">
        <v>17</v>
      </c>
      <c r="C828" s="268" t="s">
        <v>38</v>
      </c>
      <c r="D828" s="215" t="s">
        <v>7</v>
      </c>
      <c r="E828" s="371">
        <v>2500</v>
      </c>
      <c r="F828" s="239">
        <f t="shared" si="12"/>
        <v>4.2669193593203518</v>
      </c>
      <c r="G828" s="94" t="s">
        <v>594</v>
      </c>
      <c r="H828" s="357"/>
      <c r="I828" s="174" t="s">
        <v>13</v>
      </c>
      <c r="J828" s="225" t="s">
        <v>21</v>
      </c>
      <c r="K828" s="227" t="s">
        <v>95</v>
      </c>
      <c r="L828" s="191">
        <v>585.90279999999996</v>
      </c>
      <c r="M828" s="182"/>
      <c r="N828" s="182"/>
      <c r="O828" s="182"/>
      <c r="P828" s="182"/>
    </row>
    <row r="829" spans="1:16" s="91" customFormat="1" ht="15.75" customHeight="1">
      <c r="A829" s="311">
        <v>45619</v>
      </c>
      <c r="B829" s="318" t="s">
        <v>17</v>
      </c>
      <c r="C829" s="268" t="s">
        <v>38</v>
      </c>
      <c r="D829" s="215" t="s">
        <v>6</v>
      </c>
      <c r="E829" s="371">
        <v>2500</v>
      </c>
      <c r="F829" s="239">
        <f t="shared" si="12"/>
        <v>4.2669193593203518</v>
      </c>
      <c r="G829" s="94" t="s">
        <v>595</v>
      </c>
      <c r="H829" s="197"/>
      <c r="I829" s="174" t="s">
        <v>11</v>
      </c>
      <c r="J829" s="225" t="s">
        <v>21</v>
      </c>
      <c r="K829" s="227" t="s">
        <v>95</v>
      </c>
      <c r="L829" s="191">
        <v>585.90279999999996</v>
      </c>
      <c r="M829" s="182"/>
      <c r="N829" s="182"/>
      <c r="O829" s="182"/>
      <c r="P829" s="182"/>
    </row>
    <row r="830" spans="1:16" s="91" customFormat="1" ht="15.75" customHeight="1">
      <c r="A830" s="311">
        <v>45619</v>
      </c>
      <c r="B830" s="318" t="s">
        <v>17</v>
      </c>
      <c r="C830" s="268" t="s">
        <v>38</v>
      </c>
      <c r="D830" s="215" t="s">
        <v>6</v>
      </c>
      <c r="E830" s="371">
        <v>2500</v>
      </c>
      <c r="F830" s="239">
        <f t="shared" si="12"/>
        <v>4.2669193593203518</v>
      </c>
      <c r="G830" s="94" t="s">
        <v>596</v>
      </c>
      <c r="H830" s="197"/>
      <c r="I830" s="174" t="s">
        <v>55</v>
      </c>
      <c r="J830" s="225" t="s">
        <v>21</v>
      </c>
      <c r="K830" s="227" t="s">
        <v>95</v>
      </c>
      <c r="L830" s="191">
        <v>585.90279999999996</v>
      </c>
      <c r="M830" s="182"/>
      <c r="N830" s="182"/>
      <c r="O830" s="182"/>
      <c r="P830" s="182"/>
    </row>
    <row r="831" spans="1:16" s="91" customFormat="1" ht="15.75" customHeight="1">
      <c r="A831" s="311">
        <v>45619</v>
      </c>
      <c r="B831" s="318" t="s">
        <v>17</v>
      </c>
      <c r="C831" s="268" t="s">
        <v>38</v>
      </c>
      <c r="D831" s="215" t="s">
        <v>6</v>
      </c>
      <c r="E831" s="371">
        <v>2500</v>
      </c>
      <c r="F831" s="239">
        <f t="shared" si="12"/>
        <v>4.2669193593203518</v>
      </c>
      <c r="G831" s="94" t="s">
        <v>597</v>
      </c>
      <c r="H831" s="197"/>
      <c r="I831" s="40" t="s">
        <v>211</v>
      </c>
      <c r="J831" s="225" t="s">
        <v>21</v>
      </c>
      <c r="K831" s="227" t="s">
        <v>95</v>
      </c>
      <c r="L831" s="191">
        <v>585.90279999999996</v>
      </c>
      <c r="M831" s="182"/>
      <c r="N831" s="182"/>
      <c r="O831" s="182"/>
      <c r="P831" s="182"/>
    </row>
    <row r="832" spans="1:16" s="91" customFormat="1" ht="15.75" customHeight="1">
      <c r="A832" s="311">
        <v>45619</v>
      </c>
      <c r="B832" s="318" t="s">
        <v>17</v>
      </c>
      <c r="C832" s="268" t="s">
        <v>38</v>
      </c>
      <c r="D832" s="215" t="s">
        <v>5</v>
      </c>
      <c r="E832" s="371">
        <v>2500</v>
      </c>
      <c r="F832" s="239">
        <f t="shared" si="12"/>
        <v>4.2669193593203518</v>
      </c>
      <c r="G832" s="94" t="s">
        <v>598</v>
      </c>
      <c r="H832" s="197"/>
      <c r="I832" s="174" t="s">
        <v>93</v>
      </c>
      <c r="J832" s="225" t="s">
        <v>21</v>
      </c>
      <c r="K832" s="227" t="s">
        <v>95</v>
      </c>
      <c r="L832" s="191">
        <v>585.90279999999996</v>
      </c>
      <c r="M832" s="182"/>
      <c r="N832" s="182"/>
      <c r="O832" s="182"/>
      <c r="P832" s="182"/>
    </row>
    <row r="833" spans="1:16" s="91" customFormat="1" ht="15.75" customHeight="1">
      <c r="A833" s="311">
        <v>45619</v>
      </c>
      <c r="B833" s="318" t="s">
        <v>17</v>
      </c>
      <c r="C833" s="268" t="s">
        <v>38</v>
      </c>
      <c r="D833" s="215" t="s">
        <v>5</v>
      </c>
      <c r="E833" s="371">
        <v>2500</v>
      </c>
      <c r="F833" s="239">
        <f t="shared" si="12"/>
        <v>4.2669193593203518</v>
      </c>
      <c r="G833" s="94" t="s">
        <v>599</v>
      </c>
      <c r="H833" s="197"/>
      <c r="I833" s="174" t="s">
        <v>220</v>
      </c>
      <c r="J833" s="225" t="s">
        <v>21</v>
      </c>
      <c r="K833" s="227" t="s">
        <v>95</v>
      </c>
      <c r="L833" s="191">
        <v>585.90279999999996</v>
      </c>
      <c r="M833" s="182"/>
      <c r="N833" s="182"/>
      <c r="O833" s="182"/>
      <c r="P833" s="182"/>
    </row>
    <row r="834" spans="1:16" s="91" customFormat="1" ht="15.75" customHeight="1">
      <c r="A834" s="311">
        <v>45619</v>
      </c>
      <c r="B834" s="339" t="s">
        <v>17</v>
      </c>
      <c r="C834" s="268" t="s">
        <v>38</v>
      </c>
      <c r="D834" s="215" t="s">
        <v>5</v>
      </c>
      <c r="E834" s="371">
        <v>2500</v>
      </c>
      <c r="F834" s="239">
        <f t="shared" ref="F834:F897" si="13">E834/L834</f>
        <v>4.2669193593203518</v>
      </c>
      <c r="G834" s="94" t="s">
        <v>600</v>
      </c>
      <c r="H834" s="175"/>
      <c r="I834" s="174" t="s">
        <v>238</v>
      </c>
      <c r="J834" s="225" t="s">
        <v>21</v>
      </c>
      <c r="K834" s="227" t="s">
        <v>95</v>
      </c>
      <c r="L834" s="191">
        <v>585.90279999999996</v>
      </c>
      <c r="M834" s="182"/>
      <c r="N834" s="182"/>
      <c r="O834" s="182"/>
      <c r="P834" s="182"/>
    </row>
    <row r="835" spans="1:16" s="91" customFormat="1" ht="15.75" customHeight="1">
      <c r="A835" s="311">
        <v>45619</v>
      </c>
      <c r="B835" s="318" t="s">
        <v>17</v>
      </c>
      <c r="C835" s="268" t="s">
        <v>38</v>
      </c>
      <c r="D835" s="215" t="s">
        <v>9</v>
      </c>
      <c r="E835" s="371">
        <v>2500</v>
      </c>
      <c r="F835" s="239">
        <f t="shared" si="13"/>
        <v>4.2669193593203518</v>
      </c>
      <c r="G835" s="94" t="s">
        <v>601</v>
      </c>
      <c r="H835" s="245"/>
      <c r="I835" s="174" t="s">
        <v>209</v>
      </c>
      <c r="J835" s="225" t="s">
        <v>21</v>
      </c>
      <c r="K835" s="227" t="s">
        <v>95</v>
      </c>
      <c r="L835" s="191">
        <v>585.90279999999996</v>
      </c>
      <c r="M835" s="182"/>
      <c r="N835" s="182"/>
      <c r="O835" s="182"/>
      <c r="P835" s="182"/>
    </row>
    <row r="836" spans="1:16" s="91" customFormat="1" ht="15.75" customHeight="1">
      <c r="A836" s="311">
        <v>45619</v>
      </c>
      <c r="B836" s="318" t="s">
        <v>17</v>
      </c>
      <c r="C836" s="268" t="s">
        <v>38</v>
      </c>
      <c r="D836" s="215" t="s">
        <v>9</v>
      </c>
      <c r="E836" s="371">
        <v>2500</v>
      </c>
      <c r="F836" s="239">
        <f t="shared" si="13"/>
        <v>4.2669193593203518</v>
      </c>
      <c r="G836" s="94" t="s">
        <v>602</v>
      </c>
      <c r="H836" s="245"/>
      <c r="I836" s="174" t="s">
        <v>14</v>
      </c>
      <c r="J836" s="225" t="s">
        <v>21</v>
      </c>
      <c r="K836" s="227" t="s">
        <v>95</v>
      </c>
      <c r="L836" s="191">
        <v>585.90279999999996</v>
      </c>
      <c r="M836" s="182"/>
      <c r="N836" s="182"/>
      <c r="O836" s="182"/>
      <c r="P836" s="182"/>
    </row>
    <row r="837" spans="1:16" s="91" customFormat="1" ht="15.75" customHeight="1">
      <c r="A837" s="311">
        <v>45619</v>
      </c>
      <c r="B837" s="319" t="s">
        <v>44</v>
      </c>
      <c r="C837" s="268" t="s">
        <v>54</v>
      </c>
      <c r="D837" s="203" t="s">
        <v>8</v>
      </c>
      <c r="E837" s="371">
        <v>2700</v>
      </c>
      <c r="F837" s="239">
        <f t="shared" si="13"/>
        <v>4.6082729080659801</v>
      </c>
      <c r="G837" s="94" t="s">
        <v>219</v>
      </c>
      <c r="H837" s="189"/>
      <c r="I837" s="83" t="s">
        <v>16</v>
      </c>
      <c r="J837" s="225" t="s">
        <v>21</v>
      </c>
      <c r="K837" s="227" t="s">
        <v>95</v>
      </c>
      <c r="L837" s="191">
        <v>585.90279999999996</v>
      </c>
      <c r="M837" s="182"/>
      <c r="N837" s="182"/>
      <c r="O837" s="182"/>
      <c r="P837" s="182"/>
    </row>
    <row r="838" spans="1:16" s="91" customFormat="1" ht="15.75" customHeight="1">
      <c r="A838" s="312">
        <v>45619</v>
      </c>
      <c r="B838" s="324" t="s">
        <v>68</v>
      </c>
      <c r="C838" s="268" t="s">
        <v>54</v>
      </c>
      <c r="D838" s="204" t="s">
        <v>8</v>
      </c>
      <c r="E838" s="371">
        <v>1800</v>
      </c>
      <c r="F838" s="239">
        <f t="shared" si="13"/>
        <v>3.0721819387106533</v>
      </c>
      <c r="G838" s="255" t="s">
        <v>240</v>
      </c>
      <c r="H838" s="245"/>
      <c r="I838" s="89" t="s">
        <v>15</v>
      </c>
      <c r="J838" s="225" t="s">
        <v>21</v>
      </c>
      <c r="K838" s="227" t="s">
        <v>95</v>
      </c>
      <c r="L838" s="191">
        <v>585.90279999999996</v>
      </c>
      <c r="M838" s="182"/>
      <c r="N838" s="182"/>
      <c r="O838" s="182"/>
      <c r="P838" s="182"/>
    </row>
    <row r="839" spans="1:16" s="91" customFormat="1" ht="15.75" customHeight="1">
      <c r="A839" s="187">
        <v>45619</v>
      </c>
      <c r="B839" s="322" t="s">
        <v>44</v>
      </c>
      <c r="C839" s="268" t="s">
        <v>54</v>
      </c>
      <c r="D839" s="281" t="s">
        <v>6</v>
      </c>
      <c r="E839" s="371">
        <v>2000</v>
      </c>
      <c r="F839" s="239">
        <f t="shared" si="13"/>
        <v>3.4135354874562815</v>
      </c>
      <c r="G839" s="228" t="s">
        <v>59</v>
      </c>
      <c r="H839" s="245"/>
      <c r="I839" s="40" t="s">
        <v>69</v>
      </c>
      <c r="J839" s="225" t="s">
        <v>21</v>
      </c>
      <c r="K839" s="227" t="s">
        <v>95</v>
      </c>
      <c r="L839" s="191">
        <v>585.90279999999996</v>
      </c>
      <c r="M839" s="182"/>
      <c r="N839" s="182"/>
      <c r="O839" s="182"/>
      <c r="P839" s="182"/>
    </row>
    <row r="840" spans="1:16" s="91" customFormat="1" ht="15.75" customHeight="1">
      <c r="A840" s="311">
        <v>45619</v>
      </c>
      <c r="B840" s="319" t="s">
        <v>44</v>
      </c>
      <c r="C840" s="268" t="s">
        <v>54</v>
      </c>
      <c r="D840" s="269" t="s">
        <v>6</v>
      </c>
      <c r="E840" s="371">
        <v>2000</v>
      </c>
      <c r="F840" s="239">
        <f t="shared" si="13"/>
        <v>3.4135354874562815</v>
      </c>
      <c r="G840" s="207" t="s">
        <v>112</v>
      </c>
      <c r="H840" s="357"/>
      <c r="I840" s="207" t="s">
        <v>11</v>
      </c>
      <c r="J840" s="225" t="s">
        <v>21</v>
      </c>
      <c r="K840" s="227" t="s">
        <v>95</v>
      </c>
      <c r="L840" s="191">
        <v>585.90279999999996</v>
      </c>
      <c r="M840" s="182"/>
      <c r="N840" s="182"/>
      <c r="O840" s="182"/>
      <c r="P840" s="182"/>
    </row>
    <row r="841" spans="1:16" s="91" customFormat="1" ht="15.75" customHeight="1">
      <c r="A841" s="311">
        <v>45619</v>
      </c>
      <c r="B841" s="319" t="s">
        <v>44</v>
      </c>
      <c r="C841" s="268" t="s">
        <v>54</v>
      </c>
      <c r="D841" s="203" t="s">
        <v>9</v>
      </c>
      <c r="E841" s="371">
        <v>3800</v>
      </c>
      <c r="F841" s="239">
        <f t="shared" si="13"/>
        <v>6.4857174261669348</v>
      </c>
      <c r="G841" s="94" t="s">
        <v>56</v>
      </c>
      <c r="H841" s="189"/>
      <c r="I841" s="94" t="s">
        <v>14</v>
      </c>
      <c r="J841" s="225" t="s">
        <v>21</v>
      </c>
      <c r="K841" s="227" t="s">
        <v>95</v>
      </c>
      <c r="L841" s="191">
        <v>585.90279999999996</v>
      </c>
      <c r="M841" s="182"/>
      <c r="N841" s="182"/>
      <c r="O841" s="182"/>
      <c r="P841" s="182"/>
    </row>
    <row r="842" spans="1:16" s="91" customFormat="1" ht="15.75" customHeight="1">
      <c r="A842" s="311">
        <v>45619</v>
      </c>
      <c r="B842" s="319" t="s">
        <v>120</v>
      </c>
      <c r="C842" s="268" t="s">
        <v>48</v>
      </c>
      <c r="D842" s="203" t="s">
        <v>9</v>
      </c>
      <c r="E842" s="371">
        <v>10000</v>
      </c>
      <c r="F842" s="239">
        <f t="shared" si="13"/>
        <v>17.109635119921432</v>
      </c>
      <c r="G842" s="94" t="s">
        <v>254</v>
      </c>
      <c r="H842" s="357"/>
      <c r="I842" s="94" t="s">
        <v>14</v>
      </c>
      <c r="J842" s="225" t="s">
        <v>21</v>
      </c>
      <c r="K842" s="227" t="s">
        <v>103</v>
      </c>
      <c r="L842" s="191">
        <v>584.46600000000001</v>
      </c>
      <c r="M842" s="182"/>
      <c r="N842" s="182"/>
      <c r="O842" s="182"/>
      <c r="P842" s="182"/>
    </row>
    <row r="843" spans="1:16" s="91" customFormat="1" ht="15.75" customHeight="1">
      <c r="A843" s="311">
        <v>45619</v>
      </c>
      <c r="B843" s="209" t="s">
        <v>44</v>
      </c>
      <c r="C843" s="268" t="s">
        <v>54</v>
      </c>
      <c r="D843" s="280" t="s">
        <v>9</v>
      </c>
      <c r="E843" s="371">
        <v>2000</v>
      </c>
      <c r="F843" s="239">
        <f t="shared" si="13"/>
        <v>3.4219270239842863</v>
      </c>
      <c r="G843" s="82" t="s">
        <v>229</v>
      </c>
      <c r="H843" s="246"/>
      <c r="I843" s="40" t="s">
        <v>225</v>
      </c>
      <c r="J843" s="225" t="s">
        <v>21</v>
      </c>
      <c r="K843" s="227" t="s">
        <v>103</v>
      </c>
      <c r="L843" s="191">
        <v>584.46600000000001</v>
      </c>
      <c r="M843" s="182"/>
      <c r="N843" s="182"/>
      <c r="O843" s="182"/>
      <c r="P843" s="182"/>
    </row>
    <row r="844" spans="1:16" s="91" customFormat="1" ht="15.75" customHeight="1">
      <c r="A844" s="311">
        <v>45619</v>
      </c>
      <c r="B844" s="319" t="s">
        <v>44</v>
      </c>
      <c r="C844" s="268" t="s">
        <v>54</v>
      </c>
      <c r="D844" s="203" t="s">
        <v>6</v>
      </c>
      <c r="E844" s="371">
        <v>2000</v>
      </c>
      <c r="F844" s="239">
        <f t="shared" si="13"/>
        <v>3.4135354874562815</v>
      </c>
      <c r="G844" s="207" t="s">
        <v>84</v>
      </c>
      <c r="H844" s="197"/>
      <c r="I844" s="207" t="s">
        <v>55</v>
      </c>
      <c r="J844" s="225" t="s">
        <v>21</v>
      </c>
      <c r="K844" s="227" t="s">
        <v>95</v>
      </c>
      <c r="L844" s="191">
        <v>585.90279999999996</v>
      </c>
      <c r="M844" s="182"/>
      <c r="N844" s="182"/>
      <c r="O844" s="182"/>
      <c r="P844" s="182"/>
    </row>
    <row r="845" spans="1:16" s="91" customFormat="1" ht="15.75" customHeight="1">
      <c r="A845" s="311">
        <v>45619</v>
      </c>
      <c r="B845" s="319" t="s">
        <v>44</v>
      </c>
      <c r="C845" s="268" t="s">
        <v>54</v>
      </c>
      <c r="D845" s="203" t="s">
        <v>5</v>
      </c>
      <c r="E845" s="371">
        <v>2400</v>
      </c>
      <c r="F845" s="239">
        <f t="shared" si="13"/>
        <v>4.0962425849475377</v>
      </c>
      <c r="G845" s="207" t="s">
        <v>57</v>
      </c>
      <c r="H845" s="357"/>
      <c r="I845" s="174" t="s">
        <v>43</v>
      </c>
      <c r="J845" s="225" t="s">
        <v>21</v>
      </c>
      <c r="K845" s="227" t="s">
        <v>95</v>
      </c>
      <c r="L845" s="191">
        <v>585.90279999999996</v>
      </c>
      <c r="M845" s="182"/>
      <c r="N845" s="182"/>
      <c r="O845" s="182"/>
      <c r="P845" s="182"/>
    </row>
    <row r="846" spans="1:16" s="91" customFormat="1" ht="15.75" customHeight="1">
      <c r="A846" s="311">
        <v>45619</v>
      </c>
      <c r="B846" s="319" t="s">
        <v>44</v>
      </c>
      <c r="C846" s="268" t="s">
        <v>54</v>
      </c>
      <c r="D846" s="203" t="s">
        <v>5</v>
      </c>
      <c r="E846" s="371">
        <v>3000</v>
      </c>
      <c r="F846" s="239">
        <f t="shared" si="13"/>
        <v>5.1203032311844217</v>
      </c>
      <c r="G846" s="207" t="s">
        <v>58</v>
      </c>
      <c r="H846" s="87"/>
      <c r="I846" s="82" t="s">
        <v>24</v>
      </c>
      <c r="J846" s="225" t="s">
        <v>21</v>
      </c>
      <c r="K846" s="227" t="s">
        <v>95</v>
      </c>
      <c r="L846" s="191">
        <v>585.90279999999996</v>
      </c>
      <c r="M846" s="182"/>
      <c r="N846" s="182"/>
      <c r="O846" s="182"/>
      <c r="P846" s="182"/>
    </row>
    <row r="847" spans="1:16" s="91" customFormat="1" ht="15.75" customHeight="1">
      <c r="A847" s="311">
        <v>45619</v>
      </c>
      <c r="B847" s="330" t="s">
        <v>258</v>
      </c>
      <c r="C847" s="268" t="s">
        <v>54</v>
      </c>
      <c r="D847" s="203" t="s">
        <v>5</v>
      </c>
      <c r="E847" s="371">
        <v>4000</v>
      </c>
      <c r="F847" s="239">
        <f t="shared" si="13"/>
        <v>6.8270709749125631</v>
      </c>
      <c r="G847" s="210" t="s">
        <v>698</v>
      </c>
      <c r="H847" s="270">
        <v>13</v>
      </c>
      <c r="I847" s="40" t="s">
        <v>93</v>
      </c>
      <c r="J847" s="225" t="s">
        <v>21</v>
      </c>
      <c r="K847" s="227" t="s">
        <v>95</v>
      </c>
      <c r="L847" s="191">
        <v>585.90279999999996</v>
      </c>
      <c r="M847" s="182"/>
      <c r="N847" s="182"/>
      <c r="O847" s="182"/>
      <c r="P847" s="182"/>
    </row>
    <row r="848" spans="1:16" s="91" customFormat="1" ht="15.75" customHeight="1">
      <c r="A848" s="311">
        <v>45619</v>
      </c>
      <c r="B848" s="319" t="s">
        <v>44</v>
      </c>
      <c r="C848" s="268" t="s">
        <v>54</v>
      </c>
      <c r="D848" s="203" t="s">
        <v>5</v>
      </c>
      <c r="E848" s="371">
        <v>2000</v>
      </c>
      <c r="F848" s="239">
        <f t="shared" si="13"/>
        <v>3.4135354874562815</v>
      </c>
      <c r="G848" s="207" t="s">
        <v>695</v>
      </c>
      <c r="H848" s="270">
        <v>13</v>
      </c>
      <c r="I848" s="40" t="s">
        <v>93</v>
      </c>
      <c r="J848" s="225" t="s">
        <v>21</v>
      </c>
      <c r="K848" s="227" t="s">
        <v>95</v>
      </c>
      <c r="L848" s="191">
        <v>585.90279999999996</v>
      </c>
      <c r="M848" s="182"/>
      <c r="N848" s="182"/>
      <c r="O848" s="182"/>
      <c r="P848" s="182"/>
    </row>
    <row r="849" spans="1:16" s="91" customFormat="1" ht="15.75" customHeight="1">
      <c r="A849" s="311">
        <v>45619</v>
      </c>
      <c r="B849" s="319" t="s">
        <v>45</v>
      </c>
      <c r="C849" s="268" t="s">
        <v>67</v>
      </c>
      <c r="D849" s="203" t="s">
        <v>5</v>
      </c>
      <c r="E849" s="371">
        <v>5000</v>
      </c>
      <c r="F849" s="239">
        <f t="shared" si="13"/>
        <v>8.5338387186407036</v>
      </c>
      <c r="G849" s="207" t="s">
        <v>695</v>
      </c>
      <c r="H849" s="270">
        <v>13</v>
      </c>
      <c r="I849" s="40" t="s">
        <v>93</v>
      </c>
      <c r="J849" s="225" t="s">
        <v>21</v>
      </c>
      <c r="K849" s="227" t="s">
        <v>95</v>
      </c>
      <c r="L849" s="191">
        <v>585.90279999999996</v>
      </c>
      <c r="M849" s="182"/>
      <c r="N849" s="182"/>
      <c r="O849" s="182"/>
      <c r="P849" s="182"/>
    </row>
    <row r="850" spans="1:16" s="91" customFormat="1" ht="15.75" customHeight="1">
      <c r="A850" s="311">
        <v>45619</v>
      </c>
      <c r="B850" s="319" t="s">
        <v>44</v>
      </c>
      <c r="C850" s="268" t="s">
        <v>54</v>
      </c>
      <c r="D850" s="273" t="s">
        <v>6</v>
      </c>
      <c r="E850" s="371">
        <v>2000</v>
      </c>
      <c r="F850" s="239">
        <f t="shared" si="13"/>
        <v>3.4135354874562815</v>
      </c>
      <c r="G850" s="277" t="s">
        <v>231</v>
      </c>
      <c r="H850" s="175"/>
      <c r="I850" s="40" t="s">
        <v>211</v>
      </c>
      <c r="J850" s="225" t="s">
        <v>21</v>
      </c>
      <c r="K850" s="227" t="s">
        <v>95</v>
      </c>
      <c r="L850" s="191">
        <v>585.90279999999996</v>
      </c>
      <c r="M850" s="182"/>
      <c r="N850" s="182"/>
      <c r="O850" s="182"/>
      <c r="P850" s="182"/>
    </row>
    <row r="851" spans="1:16" s="91" customFormat="1" ht="15.75" customHeight="1">
      <c r="A851" s="311">
        <v>45619</v>
      </c>
      <c r="B851" s="341" t="s">
        <v>68</v>
      </c>
      <c r="C851" s="268" t="s">
        <v>711</v>
      </c>
      <c r="D851" s="203" t="s">
        <v>5</v>
      </c>
      <c r="E851" s="371">
        <v>1800</v>
      </c>
      <c r="F851" s="239">
        <f t="shared" si="13"/>
        <v>3.0721819387106533</v>
      </c>
      <c r="G851" s="207" t="s">
        <v>247</v>
      </c>
      <c r="H851" s="270">
        <v>15</v>
      </c>
      <c r="I851" s="40" t="s">
        <v>220</v>
      </c>
      <c r="J851" s="225" t="s">
        <v>21</v>
      </c>
      <c r="K851" s="227" t="s">
        <v>95</v>
      </c>
      <c r="L851" s="191">
        <v>585.90279999999996</v>
      </c>
      <c r="M851" s="182"/>
      <c r="N851" s="182"/>
      <c r="O851" s="182"/>
      <c r="P851" s="182"/>
    </row>
    <row r="852" spans="1:16" s="91" customFormat="1" ht="15.75" customHeight="1">
      <c r="A852" s="311">
        <v>45619</v>
      </c>
      <c r="B852" s="347" t="s">
        <v>44</v>
      </c>
      <c r="C852" s="268" t="s">
        <v>54</v>
      </c>
      <c r="D852" s="203" t="s">
        <v>5</v>
      </c>
      <c r="E852" s="371">
        <v>2000</v>
      </c>
      <c r="F852" s="239">
        <f t="shared" si="13"/>
        <v>3.4135354874562815</v>
      </c>
      <c r="G852" s="207" t="s">
        <v>248</v>
      </c>
      <c r="H852" s="270"/>
      <c r="I852" s="40" t="s">
        <v>238</v>
      </c>
      <c r="J852" s="225" t="s">
        <v>21</v>
      </c>
      <c r="K852" s="227" t="s">
        <v>95</v>
      </c>
      <c r="L852" s="191">
        <v>585.90279999999996</v>
      </c>
      <c r="M852" s="182"/>
      <c r="N852" s="182"/>
      <c r="O852" s="182"/>
      <c r="P852" s="182"/>
    </row>
    <row r="853" spans="1:16" s="91" customFormat="1" ht="15.75" customHeight="1">
      <c r="A853" s="311">
        <v>45619</v>
      </c>
      <c r="B853" s="348" t="s">
        <v>44</v>
      </c>
      <c r="C853" s="268" t="s">
        <v>54</v>
      </c>
      <c r="D853" s="42" t="s">
        <v>7</v>
      </c>
      <c r="E853" s="371">
        <v>3000</v>
      </c>
      <c r="F853" s="239">
        <f t="shared" si="13"/>
        <v>5.1203032311844217</v>
      </c>
      <c r="G853" s="94" t="s">
        <v>249</v>
      </c>
      <c r="H853" s="87"/>
      <c r="I853" s="83" t="s">
        <v>13</v>
      </c>
      <c r="J853" s="225" t="s">
        <v>21</v>
      </c>
      <c r="K853" s="227" t="s">
        <v>95</v>
      </c>
      <c r="L853" s="191">
        <v>585.90279999999996</v>
      </c>
      <c r="M853" s="182"/>
      <c r="N853" s="182"/>
      <c r="O853" s="182"/>
      <c r="P853" s="182"/>
    </row>
    <row r="854" spans="1:16" s="91" customFormat="1" ht="15.75" customHeight="1">
      <c r="A854" s="312">
        <v>45620</v>
      </c>
      <c r="B854" s="324" t="s">
        <v>68</v>
      </c>
      <c r="C854" s="268" t="s">
        <v>54</v>
      </c>
      <c r="D854" s="204" t="s">
        <v>8</v>
      </c>
      <c r="E854" s="371">
        <v>1900</v>
      </c>
      <c r="F854" s="239">
        <f t="shared" si="13"/>
        <v>3.2428587130834674</v>
      </c>
      <c r="G854" s="255" t="s">
        <v>240</v>
      </c>
      <c r="H854" s="245"/>
      <c r="I854" s="89" t="s">
        <v>15</v>
      </c>
      <c r="J854" s="225" t="s">
        <v>21</v>
      </c>
      <c r="K854" s="227" t="s">
        <v>95</v>
      </c>
      <c r="L854" s="191">
        <v>585.90279999999996</v>
      </c>
      <c r="M854" s="182"/>
      <c r="N854" s="182"/>
      <c r="O854" s="182"/>
      <c r="P854" s="182"/>
    </row>
    <row r="855" spans="1:16" s="91" customFormat="1" ht="15.75" customHeight="1">
      <c r="A855" s="311">
        <v>45620</v>
      </c>
      <c r="B855" s="319" t="s">
        <v>751</v>
      </c>
      <c r="C855" s="268" t="s">
        <v>54</v>
      </c>
      <c r="D855" s="273" t="s">
        <v>6</v>
      </c>
      <c r="E855" s="371">
        <v>1900</v>
      </c>
      <c r="F855" s="239">
        <f t="shared" si="13"/>
        <v>3.2428587130834674</v>
      </c>
      <c r="G855" s="277" t="s">
        <v>706</v>
      </c>
      <c r="H855" s="87"/>
      <c r="I855" s="40" t="s">
        <v>211</v>
      </c>
      <c r="J855" s="225" t="s">
        <v>21</v>
      </c>
      <c r="K855" s="227" t="s">
        <v>95</v>
      </c>
      <c r="L855" s="191">
        <v>585.90279999999996</v>
      </c>
      <c r="M855" s="182"/>
      <c r="N855" s="182"/>
      <c r="O855" s="182"/>
      <c r="P855" s="182"/>
    </row>
    <row r="856" spans="1:16" s="91" customFormat="1" ht="15.75" customHeight="1">
      <c r="A856" s="311">
        <v>45620</v>
      </c>
      <c r="B856" s="341" t="s">
        <v>45</v>
      </c>
      <c r="C856" s="268" t="s">
        <v>67</v>
      </c>
      <c r="D856" s="273" t="s">
        <v>6</v>
      </c>
      <c r="E856" s="371">
        <v>5000</v>
      </c>
      <c r="F856" s="239">
        <f t="shared" si="13"/>
        <v>8.5338387186407036</v>
      </c>
      <c r="G856" s="277" t="s">
        <v>231</v>
      </c>
      <c r="H856" s="87"/>
      <c r="I856" s="40" t="s">
        <v>211</v>
      </c>
      <c r="J856" s="225" t="s">
        <v>21</v>
      </c>
      <c r="K856" s="227" t="s">
        <v>95</v>
      </c>
      <c r="L856" s="191">
        <v>585.90279999999996</v>
      </c>
      <c r="M856" s="182"/>
      <c r="N856" s="182"/>
      <c r="O856" s="182"/>
      <c r="P856" s="182"/>
    </row>
    <row r="857" spans="1:16" s="91" customFormat="1" ht="15.75" customHeight="1">
      <c r="A857" s="311">
        <v>45620</v>
      </c>
      <c r="B857" s="319" t="s">
        <v>46</v>
      </c>
      <c r="C857" s="268" t="s">
        <v>67</v>
      </c>
      <c r="D857" s="273" t="s">
        <v>6</v>
      </c>
      <c r="E857" s="371">
        <v>10000</v>
      </c>
      <c r="F857" s="239">
        <f t="shared" si="13"/>
        <v>17.067677437281407</v>
      </c>
      <c r="G857" s="277" t="s">
        <v>707</v>
      </c>
      <c r="H857" s="357"/>
      <c r="I857" s="40" t="s">
        <v>211</v>
      </c>
      <c r="J857" s="225" t="s">
        <v>21</v>
      </c>
      <c r="K857" s="227" t="s">
        <v>95</v>
      </c>
      <c r="L857" s="191">
        <v>585.90279999999996</v>
      </c>
      <c r="M857" s="182"/>
      <c r="N857" s="182"/>
      <c r="O857" s="182"/>
      <c r="P857" s="182"/>
    </row>
    <row r="858" spans="1:16" s="91" customFormat="1" ht="15.75" customHeight="1">
      <c r="A858" s="311">
        <v>45620</v>
      </c>
      <c r="B858" s="319" t="s">
        <v>44</v>
      </c>
      <c r="C858" s="268" t="s">
        <v>54</v>
      </c>
      <c r="D858" s="273" t="s">
        <v>6</v>
      </c>
      <c r="E858" s="371">
        <v>2000</v>
      </c>
      <c r="F858" s="239">
        <f t="shared" si="13"/>
        <v>3.4135354874562815</v>
      </c>
      <c r="G858" s="277" t="s">
        <v>231</v>
      </c>
      <c r="H858" s="357"/>
      <c r="I858" s="40" t="s">
        <v>211</v>
      </c>
      <c r="J858" s="225" t="s">
        <v>21</v>
      </c>
      <c r="K858" s="227" t="s">
        <v>95</v>
      </c>
      <c r="L858" s="191">
        <v>585.90279999999996</v>
      </c>
      <c r="M858" s="182"/>
      <c r="N858" s="182"/>
      <c r="O858" s="182"/>
      <c r="P858" s="182"/>
    </row>
    <row r="859" spans="1:16" s="91" customFormat="1" ht="15.75" customHeight="1">
      <c r="A859" s="311">
        <v>45621</v>
      </c>
      <c r="B859" s="318" t="s">
        <v>17</v>
      </c>
      <c r="C859" s="268" t="s">
        <v>38</v>
      </c>
      <c r="D859" s="215" t="s">
        <v>8</v>
      </c>
      <c r="E859" s="371">
        <v>5000</v>
      </c>
      <c r="F859" s="239">
        <f t="shared" si="13"/>
        <v>8.5338387186407036</v>
      </c>
      <c r="G859" s="94" t="s">
        <v>603</v>
      </c>
      <c r="H859" s="245"/>
      <c r="I859" s="94" t="s">
        <v>16</v>
      </c>
      <c r="J859" s="225" t="s">
        <v>21</v>
      </c>
      <c r="K859" s="227" t="s">
        <v>95</v>
      </c>
      <c r="L859" s="191">
        <v>585.90279999999996</v>
      </c>
      <c r="M859" s="182"/>
      <c r="N859" s="182"/>
      <c r="O859" s="182"/>
      <c r="P859" s="182"/>
    </row>
    <row r="860" spans="1:16" s="91" customFormat="1" ht="15.75" customHeight="1">
      <c r="A860" s="311">
        <v>45621</v>
      </c>
      <c r="B860" s="318" t="s">
        <v>17</v>
      </c>
      <c r="C860" s="268" t="s">
        <v>38</v>
      </c>
      <c r="D860" s="215" t="s">
        <v>8</v>
      </c>
      <c r="E860" s="371">
        <v>5000</v>
      </c>
      <c r="F860" s="239">
        <f t="shared" si="13"/>
        <v>8.5338387186407036</v>
      </c>
      <c r="G860" s="94" t="s">
        <v>604</v>
      </c>
      <c r="H860" s="245"/>
      <c r="I860" s="94" t="s">
        <v>15</v>
      </c>
      <c r="J860" s="225" t="s">
        <v>21</v>
      </c>
      <c r="K860" s="227" t="s">
        <v>95</v>
      </c>
      <c r="L860" s="191">
        <v>585.90279999999996</v>
      </c>
      <c r="M860" s="182"/>
      <c r="N860" s="182"/>
      <c r="O860" s="182"/>
      <c r="P860" s="182"/>
    </row>
    <row r="861" spans="1:16" s="91" customFormat="1" ht="15.75" customHeight="1">
      <c r="A861" s="311">
        <v>45621</v>
      </c>
      <c r="B861" s="318" t="s">
        <v>17</v>
      </c>
      <c r="C861" s="268" t="s">
        <v>38</v>
      </c>
      <c r="D861" s="215" t="s">
        <v>9</v>
      </c>
      <c r="E861" s="371">
        <v>2500</v>
      </c>
      <c r="F861" s="239">
        <f t="shared" si="13"/>
        <v>4.2669193593203518</v>
      </c>
      <c r="G861" s="94" t="s">
        <v>605</v>
      </c>
      <c r="H861" s="357"/>
      <c r="I861" s="94" t="s">
        <v>14</v>
      </c>
      <c r="J861" s="225" t="s">
        <v>21</v>
      </c>
      <c r="K861" s="227" t="s">
        <v>95</v>
      </c>
      <c r="L861" s="191">
        <v>585.90279999999996</v>
      </c>
      <c r="M861" s="182"/>
      <c r="N861" s="182"/>
      <c r="O861" s="182"/>
      <c r="P861" s="182"/>
    </row>
    <row r="862" spans="1:16" s="91" customFormat="1" ht="15.75" customHeight="1">
      <c r="A862" s="311">
        <v>45621</v>
      </c>
      <c r="B862" s="321" t="s">
        <v>44</v>
      </c>
      <c r="C862" s="268" t="s">
        <v>54</v>
      </c>
      <c r="D862" s="203" t="s">
        <v>8</v>
      </c>
      <c r="E862" s="371">
        <v>2700</v>
      </c>
      <c r="F862" s="239">
        <f t="shared" si="13"/>
        <v>4.6082729080659801</v>
      </c>
      <c r="G862" s="94" t="s">
        <v>219</v>
      </c>
      <c r="H862" s="359"/>
      <c r="I862" s="83" t="s">
        <v>16</v>
      </c>
      <c r="J862" s="225" t="s">
        <v>21</v>
      </c>
      <c r="K862" s="227" t="s">
        <v>95</v>
      </c>
      <c r="L862" s="191">
        <v>585.90279999999996</v>
      </c>
      <c r="M862" s="182"/>
      <c r="N862" s="182"/>
      <c r="O862" s="182"/>
      <c r="P862" s="182"/>
    </row>
    <row r="863" spans="1:16" s="91" customFormat="1" ht="15.75" customHeight="1">
      <c r="A863" s="312">
        <v>45621</v>
      </c>
      <c r="B863" s="324" t="s">
        <v>68</v>
      </c>
      <c r="C863" s="268" t="s">
        <v>54</v>
      </c>
      <c r="D863" s="204" t="s">
        <v>8</v>
      </c>
      <c r="E863" s="371">
        <v>2000</v>
      </c>
      <c r="F863" s="239">
        <f t="shared" si="13"/>
        <v>3.4135354874562815</v>
      </c>
      <c r="G863" s="255" t="s">
        <v>240</v>
      </c>
      <c r="H863" s="357"/>
      <c r="I863" s="83" t="s">
        <v>15</v>
      </c>
      <c r="J863" s="225" t="s">
        <v>21</v>
      </c>
      <c r="K863" s="227" t="s">
        <v>95</v>
      </c>
      <c r="L863" s="191">
        <v>585.90279999999996</v>
      </c>
      <c r="M863" s="182"/>
      <c r="N863" s="182"/>
      <c r="O863" s="182"/>
      <c r="P863" s="182"/>
    </row>
    <row r="864" spans="1:16" s="91" customFormat="1" ht="15.75" customHeight="1">
      <c r="A864" s="187">
        <v>45621</v>
      </c>
      <c r="B864" s="320" t="s">
        <v>44</v>
      </c>
      <c r="C864" s="268" t="s">
        <v>54</v>
      </c>
      <c r="D864" s="42" t="s">
        <v>6</v>
      </c>
      <c r="E864" s="371">
        <v>2000</v>
      </c>
      <c r="F864" s="239">
        <f t="shared" si="13"/>
        <v>3.4135354874562815</v>
      </c>
      <c r="G864" s="228" t="s">
        <v>59</v>
      </c>
      <c r="H864" s="245"/>
      <c r="I864" s="40" t="s">
        <v>69</v>
      </c>
      <c r="J864" s="225" t="s">
        <v>21</v>
      </c>
      <c r="K864" s="227" t="s">
        <v>95</v>
      </c>
      <c r="L864" s="191">
        <v>585.90279999999996</v>
      </c>
      <c r="M864" s="182"/>
      <c r="N864" s="182"/>
      <c r="O864" s="182"/>
      <c r="P864" s="182"/>
    </row>
    <row r="865" spans="1:16" s="91" customFormat="1" ht="15.75" customHeight="1">
      <c r="A865" s="311">
        <v>45621</v>
      </c>
      <c r="B865" s="319" t="s">
        <v>44</v>
      </c>
      <c r="C865" s="268" t="s">
        <v>54</v>
      </c>
      <c r="D865" s="203" t="s">
        <v>6</v>
      </c>
      <c r="E865" s="371">
        <v>1900</v>
      </c>
      <c r="F865" s="239">
        <f t="shared" si="13"/>
        <v>3.2428587130834674</v>
      </c>
      <c r="G865" s="207" t="s">
        <v>112</v>
      </c>
      <c r="H865" s="189"/>
      <c r="I865" s="207" t="s">
        <v>11</v>
      </c>
      <c r="J865" s="225" t="s">
        <v>21</v>
      </c>
      <c r="K865" s="227" t="s">
        <v>95</v>
      </c>
      <c r="L865" s="191">
        <v>585.90279999999996</v>
      </c>
      <c r="M865" s="182"/>
      <c r="N865" s="182"/>
      <c r="O865" s="182"/>
      <c r="P865" s="182"/>
    </row>
    <row r="866" spans="1:16" s="91" customFormat="1" ht="15.75" customHeight="1">
      <c r="A866" s="311">
        <v>45621</v>
      </c>
      <c r="B866" s="330" t="s">
        <v>44</v>
      </c>
      <c r="C866" s="268" t="s">
        <v>54</v>
      </c>
      <c r="D866" s="203" t="s">
        <v>9</v>
      </c>
      <c r="E866" s="371">
        <v>3800</v>
      </c>
      <c r="F866" s="239">
        <f t="shared" si="13"/>
        <v>6.4857174261669348</v>
      </c>
      <c r="G866" s="94" t="s">
        <v>56</v>
      </c>
      <c r="H866" s="357"/>
      <c r="I866" s="94" t="s">
        <v>14</v>
      </c>
      <c r="J866" s="225" t="s">
        <v>21</v>
      </c>
      <c r="K866" s="227" t="s">
        <v>95</v>
      </c>
      <c r="L866" s="191">
        <v>585.90279999999996</v>
      </c>
      <c r="M866" s="182"/>
      <c r="N866" s="182"/>
      <c r="O866" s="182"/>
      <c r="P866" s="182"/>
    </row>
    <row r="867" spans="1:16" ht="15.75" customHeight="1">
      <c r="A867" s="311">
        <v>45621</v>
      </c>
      <c r="B867" s="319" t="s">
        <v>120</v>
      </c>
      <c r="C867" s="268" t="s">
        <v>48</v>
      </c>
      <c r="D867" s="203" t="s">
        <v>9</v>
      </c>
      <c r="E867" s="371">
        <v>12000</v>
      </c>
      <c r="F867" s="239">
        <f t="shared" si="13"/>
        <v>20.481212924737687</v>
      </c>
      <c r="G867" s="94" t="s">
        <v>255</v>
      </c>
      <c r="H867" s="241"/>
      <c r="I867" s="94" t="s">
        <v>14</v>
      </c>
      <c r="J867" s="225" t="s">
        <v>21</v>
      </c>
      <c r="K867" s="227" t="s">
        <v>95</v>
      </c>
      <c r="L867" s="191">
        <v>585.90279999999996</v>
      </c>
    </row>
    <row r="868" spans="1:16" s="91" customFormat="1" ht="15.75" customHeight="1">
      <c r="A868" s="311">
        <v>45621</v>
      </c>
      <c r="B868" s="209" t="s">
        <v>44</v>
      </c>
      <c r="C868" s="268" t="s">
        <v>54</v>
      </c>
      <c r="D868" s="280" t="s">
        <v>9</v>
      </c>
      <c r="E868" s="371">
        <v>3000</v>
      </c>
      <c r="F868" s="239">
        <f t="shared" si="13"/>
        <v>5.1203032311844217</v>
      </c>
      <c r="G868" s="82" t="s">
        <v>229</v>
      </c>
      <c r="H868" s="246"/>
      <c r="I868" s="40" t="s">
        <v>225</v>
      </c>
      <c r="J868" s="225" t="s">
        <v>21</v>
      </c>
      <c r="K868" s="227" t="s">
        <v>95</v>
      </c>
      <c r="L868" s="191">
        <v>585.90279999999996</v>
      </c>
      <c r="M868" s="182"/>
      <c r="N868" s="182"/>
      <c r="O868" s="182"/>
      <c r="P868" s="182"/>
    </row>
    <row r="869" spans="1:16" s="91" customFormat="1" ht="15.75" customHeight="1">
      <c r="A869" s="311">
        <v>45621</v>
      </c>
      <c r="B869" s="209" t="s">
        <v>226</v>
      </c>
      <c r="C869" s="268" t="s">
        <v>230</v>
      </c>
      <c r="D869" s="280" t="s">
        <v>9</v>
      </c>
      <c r="E869" s="371">
        <v>2000</v>
      </c>
      <c r="F869" s="239">
        <f t="shared" si="13"/>
        <v>3.4135354874562815</v>
      </c>
      <c r="G869" s="82" t="s">
        <v>229</v>
      </c>
      <c r="H869" s="197"/>
      <c r="I869" s="40" t="s">
        <v>225</v>
      </c>
      <c r="J869" s="225" t="s">
        <v>21</v>
      </c>
      <c r="K869" s="227" t="s">
        <v>95</v>
      </c>
      <c r="L869" s="191">
        <v>585.90279999999996</v>
      </c>
      <c r="M869" s="182"/>
      <c r="N869" s="182"/>
      <c r="O869" s="182"/>
      <c r="P869" s="182"/>
    </row>
    <row r="870" spans="1:16" s="91" customFormat="1" ht="15.75" customHeight="1">
      <c r="A870" s="311">
        <v>45621</v>
      </c>
      <c r="B870" s="319" t="s">
        <v>44</v>
      </c>
      <c r="C870" s="268" t="s">
        <v>54</v>
      </c>
      <c r="D870" s="203" t="s">
        <v>6</v>
      </c>
      <c r="E870" s="371">
        <v>2000</v>
      </c>
      <c r="F870" s="239">
        <f t="shared" si="13"/>
        <v>3.4135354874562815</v>
      </c>
      <c r="G870" s="207" t="s">
        <v>84</v>
      </c>
      <c r="H870" s="189"/>
      <c r="I870" s="207" t="s">
        <v>55</v>
      </c>
      <c r="J870" s="225" t="s">
        <v>21</v>
      </c>
      <c r="K870" s="227" t="s">
        <v>95</v>
      </c>
      <c r="L870" s="191">
        <v>585.90279999999996</v>
      </c>
      <c r="M870" s="182"/>
      <c r="N870" s="182"/>
      <c r="O870" s="182"/>
      <c r="P870" s="182"/>
    </row>
    <row r="871" spans="1:16" s="91" customFormat="1" ht="15.75" customHeight="1">
      <c r="A871" s="311">
        <v>45621</v>
      </c>
      <c r="B871" s="319" t="s">
        <v>44</v>
      </c>
      <c r="C871" s="268" t="s">
        <v>54</v>
      </c>
      <c r="D871" s="203" t="s">
        <v>5</v>
      </c>
      <c r="E871" s="371">
        <v>2400</v>
      </c>
      <c r="F871" s="239">
        <f t="shared" si="13"/>
        <v>4.0962425849475377</v>
      </c>
      <c r="G871" s="207" t="s">
        <v>57</v>
      </c>
      <c r="H871" s="368"/>
      <c r="I871" s="174" t="s">
        <v>43</v>
      </c>
      <c r="J871" s="225" t="s">
        <v>21</v>
      </c>
      <c r="K871" s="227" t="s">
        <v>95</v>
      </c>
      <c r="L871" s="191">
        <v>585.90279999999996</v>
      </c>
      <c r="M871" s="182"/>
      <c r="N871" s="182"/>
      <c r="O871" s="182"/>
      <c r="P871" s="182"/>
    </row>
    <row r="872" spans="1:16" s="91" customFormat="1" ht="15.75" customHeight="1">
      <c r="A872" s="311">
        <v>45621</v>
      </c>
      <c r="B872" s="319" t="s">
        <v>44</v>
      </c>
      <c r="C872" s="268" t="s">
        <v>54</v>
      </c>
      <c r="D872" s="203" t="s">
        <v>5</v>
      </c>
      <c r="E872" s="371">
        <v>3900</v>
      </c>
      <c r="F872" s="239">
        <f t="shared" si="13"/>
        <v>6.656394200539749</v>
      </c>
      <c r="G872" s="207" t="s">
        <v>58</v>
      </c>
      <c r="H872" s="357"/>
      <c r="I872" s="82" t="s">
        <v>24</v>
      </c>
      <c r="J872" s="225" t="s">
        <v>21</v>
      </c>
      <c r="K872" s="227" t="s">
        <v>95</v>
      </c>
      <c r="L872" s="191">
        <v>585.90279999999996</v>
      </c>
      <c r="M872" s="182"/>
      <c r="N872" s="182"/>
      <c r="O872" s="182"/>
      <c r="P872" s="182"/>
    </row>
    <row r="873" spans="1:16" s="91" customFormat="1" ht="15.75" customHeight="1">
      <c r="A873" s="311">
        <v>45621</v>
      </c>
      <c r="B873" s="319" t="s">
        <v>44</v>
      </c>
      <c r="C873" s="268" t="s">
        <v>54</v>
      </c>
      <c r="D873" s="203" t="s">
        <v>5</v>
      </c>
      <c r="E873" s="371">
        <v>3500</v>
      </c>
      <c r="F873" s="239">
        <f t="shared" si="13"/>
        <v>5.9736871030484924</v>
      </c>
      <c r="G873" s="207" t="s">
        <v>94</v>
      </c>
      <c r="H873" s="270"/>
      <c r="I873" s="40" t="s">
        <v>93</v>
      </c>
      <c r="J873" s="225" t="s">
        <v>21</v>
      </c>
      <c r="K873" s="227" t="s">
        <v>95</v>
      </c>
      <c r="L873" s="191">
        <v>585.90279999999996</v>
      </c>
      <c r="M873" s="182"/>
      <c r="N873" s="182"/>
      <c r="O873" s="182"/>
      <c r="P873" s="182"/>
    </row>
    <row r="874" spans="1:16" s="91" customFormat="1" ht="15.75" customHeight="1">
      <c r="A874" s="311">
        <v>45621</v>
      </c>
      <c r="B874" s="319" t="s">
        <v>752</v>
      </c>
      <c r="C874" s="268" t="s">
        <v>54</v>
      </c>
      <c r="D874" s="273" t="s">
        <v>6</v>
      </c>
      <c r="E874" s="371">
        <v>1900</v>
      </c>
      <c r="F874" s="239">
        <f t="shared" si="13"/>
        <v>3.2428587130834674</v>
      </c>
      <c r="G874" s="277" t="s">
        <v>708</v>
      </c>
      <c r="H874" s="357"/>
      <c r="I874" s="40" t="s">
        <v>211</v>
      </c>
      <c r="J874" s="225" t="s">
        <v>21</v>
      </c>
      <c r="K874" s="227" t="s">
        <v>95</v>
      </c>
      <c r="L874" s="191">
        <v>585.90279999999996</v>
      </c>
      <c r="M874" s="182"/>
      <c r="N874" s="182"/>
      <c r="O874" s="182"/>
      <c r="P874" s="182"/>
    </row>
    <row r="875" spans="1:16" s="91" customFormat="1" ht="15.75" customHeight="1">
      <c r="A875" s="311">
        <v>45621</v>
      </c>
      <c r="B875" s="319" t="s">
        <v>45</v>
      </c>
      <c r="C875" s="268" t="s">
        <v>67</v>
      </c>
      <c r="D875" s="273" t="s">
        <v>6</v>
      </c>
      <c r="E875" s="371">
        <v>5000</v>
      </c>
      <c r="F875" s="239">
        <f t="shared" si="13"/>
        <v>8.5338387186407036</v>
      </c>
      <c r="G875" s="277" t="s">
        <v>231</v>
      </c>
      <c r="H875" s="357"/>
      <c r="I875" s="40" t="s">
        <v>211</v>
      </c>
      <c r="J875" s="225" t="s">
        <v>21</v>
      </c>
      <c r="K875" s="227" t="s">
        <v>95</v>
      </c>
      <c r="L875" s="191">
        <v>585.90279999999996</v>
      </c>
      <c r="M875" s="182"/>
      <c r="N875" s="182"/>
      <c r="O875" s="182"/>
      <c r="P875" s="182"/>
    </row>
    <row r="876" spans="1:16" s="91" customFormat="1" ht="15.75" customHeight="1">
      <c r="A876" s="311">
        <v>45621</v>
      </c>
      <c r="B876" s="319" t="s">
        <v>44</v>
      </c>
      <c r="C876" s="268" t="s">
        <v>54</v>
      </c>
      <c r="D876" s="273" t="s">
        <v>6</v>
      </c>
      <c r="E876" s="371">
        <v>2000</v>
      </c>
      <c r="F876" s="239">
        <f t="shared" si="13"/>
        <v>3.4135354874562815</v>
      </c>
      <c r="G876" s="277" t="s">
        <v>231</v>
      </c>
      <c r="H876" s="357"/>
      <c r="I876" s="40" t="s">
        <v>211</v>
      </c>
      <c r="J876" s="225" t="s">
        <v>21</v>
      </c>
      <c r="K876" s="227" t="s">
        <v>95</v>
      </c>
      <c r="L876" s="191">
        <v>585.90279999999996</v>
      </c>
      <c r="M876" s="182"/>
      <c r="N876" s="182"/>
      <c r="O876" s="182"/>
      <c r="P876" s="182"/>
    </row>
    <row r="877" spans="1:16" s="91" customFormat="1" ht="15.75" customHeight="1">
      <c r="A877" s="311">
        <v>45621</v>
      </c>
      <c r="B877" s="319" t="s">
        <v>68</v>
      </c>
      <c r="C877" s="268" t="s">
        <v>711</v>
      </c>
      <c r="D877" s="203" t="s">
        <v>5</v>
      </c>
      <c r="E877" s="371">
        <v>1800</v>
      </c>
      <c r="F877" s="239">
        <f t="shared" si="13"/>
        <v>3.0721819387106533</v>
      </c>
      <c r="G877" s="207" t="s">
        <v>247</v>
      </c>
      <c r="H877" s="270">
        <v>15</v>
      </c>
      <c r="I877" s="40" t="s">
        <v>220</v>
      </c>
      <c r="J877" s="225" t="s">
        <v>21</v>
      </c>
      <c r="K877" s="227" t="s">
        <v>95</v>
      </c>
      <c r="L877" s="191">
        <v>585.90279999999996</v>
      </c>
      <c r="M877" s="182"/>
      <c r="N877" s="182"/>
      <c r="O877" s="182"/>
      <c r="P877" s="182"/>
    </row>
    <row r="878" spans="1:16" s="91" customFormat="1" ht="15.75" customHeight="1">
      <c r="A878" s="311">
        <v>45621</v>
      </c>
      <c r="B878" s="319" t="s">
        <v>44</v>
      </c>
      <c r="C878" s="268" t="s">
        <v>54</v>
      </c>
      <c r="D878" s="203" t="s">
        <v>5</v>
      </c>
      <c r="E878" s="371">
        <v>2000</v>
      </c>
      <c r="F878" s="239">
        <f t="shared" si="13"/>
        <v>3.4135354874562815</v>
      </c>
      <c r="G878" s="207" t="s">
        <v>248</v>
      </c>
      <c r="H878" s="270"/>
      <c r="I878" s="40" t="s">
        <v>238</v>
      </c>
      <c r="J878" s="225" t="s">
        <v>21</v>
      </c>
      <c r="K878" s="227" t="s">
        <v>95</v>
      </c>
      <c r="L878" s="191">
        <v>585.90279999999996</v>
      </c>
      <c r="M878" s="182"/>
      <c r="N878" s="182"/>
      <c r="O878" s="182"/>
      <c r="P878" s="182"/>
    </row>
    <row r="879" spans="1:16" s="91" customFormat="1" ht="15.75" customHeight="1">
      <c r="A879" s="311">
        <v>45621</v>
      </c>
      <c r="B879" s="319" t="s">
        <v>44</v>
      </c>
      <c r="C879" s="268" t="s">
        <v>54</v>
      </c>
      <c r="D879" s="42" t="s">
        <v>7</v>
      </c>
      <c r="E879" s="371">
        <v>4000</v>
      </c>
      <c r="F879" s="239">
        <f t="shared" si="13"/>
        <v>6.8270709749125631</v>
      </c>
      <c r="G879" s="94" t="s">
        <v>249</v>
      </c>
      <c r="H879" s="87"/>
      <c r="I879" s="83" t="s">
        <v>13</v>
      </c>
      <c r="J879" s="225" t="s">
        <v>21</v>
      </c>
      <c r="K879" s="227" t="s">
        <v>95</v>
      </c>
      <c r="L879" s="191">
        <v>585.90279999999996</v>
      </c>
      <c r="M879" s="182"/>
      <c r="N879" s="182"/>
      <c r="O879" s="182"/>
      <c r="P879" s="182"/>
    </row>
    <row r="880" spans="1:16" s="91" customFormat="1" ht="15.75" customHeight="1">
      <c r="A880" s="311">
        <v>45621</v>
      </c>
      <c r="B880" s="319" t="s">
        <v>618</v>
      </c>
      <c r="C880" s="268" t="s">
        <v>10</v>
      </c>
      <c r="D880" s="42" t="s">
        <v>102</v>
      </c>
      <c r="E880" s="371">
        <v>8600</v>
      </c>
      <c r="F880" s="239">
        <f t="shared" si="13"/>
        <v>14.678202596062009</v>
      </c>
      <c r="G880" s="94" t="s">
        <v>621</v>
      </c>
      <c r="H880" s="87"/>
      <c r="I880" s="83" t="s">
        <v>13</v>
      </c>
      <c r="J880" s="225" t="s">
        <v>21</v>
      </c>
      <c r="K880" s="227" t="s">
        <v>95</v>
      </c>
      <c r="L880" s="191">
        <v>585.90279999999996</v>
      </c>
      <c r="M880" s="182"/>
      <c r="N880" s="182"/>
      <c r="O880" s="182"/>
      <c r="P880" s="182"/>
    </row>
    <row r="881" spans="1:16" s="91" customFormat="1" ht="15.75" customHeight="1">
      <c r="A881" s="311">
        <v>45621</v>
      </c>
      <c r="B881" s="319" t="s">
        <v>618</v>
      </c>
      <c r="C881" s="268" t="s">
        <v>10</v>
      </c>
      <c r="D881" s="42" t="s">
        <v>102</v>
      </c>
      <c r="E881" s="371">
        <v>15400</v>
      </c>
      <c r="F881" s="239">
        <f t="shared" si="13"/>
        <v>26.284223253413366</v>
      </c>
      <c r="G881" s="94" t="s">
        <v>622</v>
      </c>
      <c r="H881" s="87"/>
      <c r="I881" s="83" t="s">
        <v>13</v>
      </c>
      <c r="J881" s="225" t="s">
        <v>21</v>
      </c>
      <c r="K881" s="227" t="s">
        <v>95</v>
      </c>
      <c r="L881" s="191">
        <v>585.90279999999996</v>
      </c>
      <c r="M881" s="182"/>
      <c r="N881" s="182"/>
      <c r="O881" s="182"/>
      <c r="P881" s="182"/>
    </row>
    <row r="882" spans="1:16" s="91" customFormat="1" ht="15.75" customHeight="1">
      <c r="A882" s="311">
        <v>45622</v>
      </c>
      <c r="B882" s="318" t="s">
        <v>17</v>
      </c>
      <c r="C882" s="268" t="s">
        <v>38</v>
      </c>
      <c r="D882" s="215" t="s">
        <v>8</v>
      </c>
      <c r="E882" s="371">
        <v>5000</v>
      </c>
      <c r="F882" s="239">
        <f t="shared" si="13"/>
        <v>8.5338387186407036</v>
      </c>
      <c r="G882" s="94" t="s">
        <v>606</v>
      </c>
      <c r="H882" s="357"/>
      <c r="I882" s="94" t="s">
        <v>16</v>
      </c>
      <c r="J882" s="225" t="s">
        <v>21</v>
      </c>
      <c r="K882" s="227" t="s">
        <v>95</v>
      </c>
      <c r="L882" s="191">
        <v>585.90279999999996</v>
      </c>
      <c r="M882" s="182"/>
      <c r="N882" s="182"/>
      <c r="O882" s="182"/>
      <c r="P882" s="182"/>
    </row>
    <row r="883" spans="1:16" s="91" customFormat="1" ht="15.75" customHeight="1">
      <c r="A883" s="311">
        <v>45622</v>
      </c>
      <c r="B883" s="318" t="s">
        <v>17</v>
      </c>
      <c r="C883" s="268" t="s">
        <v>38</v>
      </c>
      <c r="D883" s="215" t="s">
        <v>8</v>
      </c>
      <c r="E883" s="371">
        <v>5000</v>
      </c>
      <c r="F883" s="239">
        <f t="shared" si="13"/>
        <v>8.5338387186407036</v>
      </c>
      <c r="G883" s="94" t="s">
        <v>607</v>
      </c>
      <c r="H883" s="357"/>
      <c r="I883" s="94" t="s">
        <v>15</v>
      </c>
      <c r="J883" s="225" t="s">
        <v>21</v>
      </c>
      <c r="K883" s="227" t="s">
        <v>95</v>
      </c>
      <c r="L883" s="191">
        <v>585.90279999999996</v>
      </c>
      <c r="M883" s="182"/>
      <c r="N883" s="182"/>
      <c r="O883" s="182"/>
      <c r="P883" s="182"/>
    </row>
    <row r="884" spans="1:16" s="91" customFormat="1" ht="15.75" customHeight="1">
      <c r="A884" s="311">
        <v>45622</v>
      </c>
      <c r="B884" s="319" t="s">
        <v>44</v>
      </c>
      <c r="C884" s="268" t="s">
        <v>54</v>
      </c>
      <c r="D884" s="203" t="s">
        <v>8</v>
      </c>
      <c r="E884" s="371">
        <v>2700</v>
      </c>
      <c r="F884" s="239">
        <f t="shared" si="13"/>
        <v>4.6082729080659801</v>
      </c>
      <c r="G884" s="94" t="s">
        <v>219</v>
      </c>
      <c r="H884" s="357"/>
      <c r="I884" s="83" t="s">
        <v>16</v>
      </c>
      <c r="J884" s="225" t="s">
        <v>21</v>
      </c>
      <c r="K884" s="227" t="s">
        <v>95</v>
      </c>
      <c r="L884" s="191">
        <v>585.90279999999996</v>
      </c>
      <c r="M884" s="182"/>
      <c r="N884" s="182"/>
      <c r="O884" s="182"/>
      <c r="P884" s="182"/>
    </row>
    <row r="885" spans="1:16" s="91" customFormat="1" ht="15.75" customHeight="1">
      <c r="A885" s="312">
        <v>45622</v>
      </c>
      <c r="B885" s="324" t="s">
        <v>68</v>
      </c>
      <c r="C885" s="268" t="s">
        <v>54</v>
      </c>
      <c r="D885" s="204" t="s">
        <v>8</v>
      </c>
      <c r="E885" s="371">
        <v>2500</v>
      </c>
      <c r="F885" s="239">
        <f t="shared" si="13"/>
        <v>4.2669193593203518</v>
      </c>
      <c r="G885" s="255" t="s">
        <v>240</v>
      </c>
      <c r="H885" s="357"/>
      <c r="I885" s="83" t="s">
        <v>15</v>
      </c>
      <c r="J885" s="225" t="s">
        <v>21</v>
      </c>
      <c r="K885" s="227" t="s">
        <v>95</v>
      </c>
      <c r="L885" s="191">
        <v>585.90279999999996</v>
      </c>
      <c r="M885" s="182"/>
      <c r="N885" s="182"/>
      <c r="O885" s="182"/>
      <c r="P885" s="182"/>
    </row>
    <row r="886" spans="1:16" s="91" customFormat="1" ht="15.75" customHeight="1">
      <c r="A886" s="187">
        <v>45622</v>
      </c>
      <c r="B886" s="322" t="s">
        <v>44</v>
      </c>
      <c r="C886" s="268" t="s">
        <v>54</v>
      </c>
      <c r="D886" s="42" t="s">
        <v>6</v>
      </c>
      <c r="E886" s="371">
        <v>2000</v>
      </c>
      <c r="F886" s="239">
        <f t="shared" si="13"/>
        <v>3.4135354874562815</v>
      </c>
      <c r="G886" s="228" t="s">
        <v>59</v>
      </c>
      <c r="H886" s="190"/>
      <c r="I886" s="40" t="s">
        <v>69</v>
      </c>
      <c r="J886" s="225" t="s">
        <v>21</v>
      </c>
      <c r="K886" s="227" t="s">
        <v>95</v>
      </c>
      <c r="L886" s="191">
        <v>585.90279999999996</v>
      </c>
      <c r="M886" s="182"/>
      <c r="N886" s="182"/>
      <c r="O886" s="182"/>
      <c r="P886" s="182"/>
    </row>
    <row r="887" spans="1:16" s="91" customFormat="1" ht="15.75" customHeight="1">
      <c r="A887" s="311">
        <v>45622</v>
      </c>
      <c r="B887" s="319" t="s">
        <v>44</v>
      </c>
      <c r="C887" s="268" t="s">
        <v>54</v>
      </c>
      <c r="D887" s="203" t="s">
        <v>6</v>
      </c>
      <c r="E887" s="371">
        <v>1700</v>
      </c>
      <c r="F887" s="239">
        <f t="shared" si="13"/>
        <v>2.9015051643378391</v>
      </c>
      <c r="G887" s="207" t="s">
        <v>112</v>
      </c>
      <c r="H887" s="189"/>
      <c r="I887" s="207" t="s">
        <v>11</v>
      </c>
      <c r="J887" s="225" t="s">
        <v>21</v>
      </c>
      <c r="K887" s="227" t="s">
        <v>95</v>
      </c>
      <c r="L887" s="191">
        <v>585.90279999999996</v>
      </c>
      <c r="M887" s="182"/>
      <c r="N887" s="182"/>
      <c r="O887" s="182"/>
      <c r="P887" s="182"/>
    </row>
    <row r="888" spans="1:16" s="91" customFormat="1" ht="15.75" customHeight="1">
      <c r="A888" s="311">
        <v>45622</v>
      </c>
      <c r="B888" s="319" t="s">
        <v>44</v>
      </c>
      <c r="C888" s="268" t="s">
        <v>54</v>
      </c>
      <c r="D888" s="203" t="s">
        <v>9</v>
      </c>
      <c r="E888" s="371">
        <v>3800</v>
      </c>
      <c r="F888" s="239">
        <f t="shared" si="13"/>
        <v>6.4857174261669348</v>
      </c>
      <c r="G888" s="94" t="s">
        <v>56</v>
      </c>
      <c r="H888" s="189"/>
      <c r="I888" s="94" t="s">
        <v>14</v>
      </c>
      <c r="J888" s="225" t="s">
        <v>21</v>
      </c>
      <c r="K888" s="227" t="s">
        <v>95</v>
      </c>
      <c r="L888" s="191">
        <v>585.90279999999996</v>
      </c>
      <c r="M888" s="182"/>
      <c r="N888" s="182"/>
      <c r="O888" s="182"/>
      <c r="P888" s="182"/>
    </row>
    <row r="889" spans="1:16" s="91" customFormat="1" ht="15.75" customHeight="1">
      <c r="A889" s="311">
        <v>45622</v>
      </c>
      <c r="B889" s="209" t="s">
        <v>44</v>
      </c>
      <c r="C889" s="268" t="s">
        <v>54</v>
      </c>
      <c r="D889" s="280" t="s">
        <v>9</v>
      </c>
      <c r="E889" s="371">
        <v>2000</v>
      </c>
      <c r="F889" s="239">
        <f t="shared" si="13"/>
        <v>3.4135354874562815</v>
      </c>
      <c r="G889" s="82" t="s">
        <v>229</v>
      </c>
      <c r="H889" s="197"/>
      <c r="I889" s="40" t="s">
        <v>225</v>
      </c>
      <c r="J889" s="225" t="s">
        <v>21</v>
      </c>
      <c r="K889" s="227" t="s">
        <v>95</v>
      </c>
      <c r="L889" s="191">
        <v>585.90279999999996</v>
      </c>
      <c r="M889" s="182"/>
      <c r="N889" s="182"/>
      <c r="O889" s="182"/>
      <c r="P889" s="182"/>
    </row>
    <row r="890" spans="1:16" s="91" customFormat="1" ht="15.75" customHeight="1">
      <c r="A890" s="311">
        <v>45622</v>
      </c>
      <c r="B890" s="319" t="s">
        <v>44</v>
      </c>
      <c r="C890" s="268" t="s">
        <v>54</v>
      </c>
      <c r="D890" s="203" t="s">
        <v>6</v>
      </c>
      <c r="E890" s="371">
        <v>2000</v>
      </c>
      <c r="F890" s="239">
        <f t="shared" si="13"/>
        <v>3.4135354874562815</v>
      </c>
      <c r="G890" s="207" t="s">
        <v>84</v>
      </c>
      <c r="H890" s="246"/>
      <c r="I890" s="207" t="s">
        <v>55</v>
      </c>
      <c r="J890" s="225" t="s">
        <v>21</v>
      </c>
      <c r="K890" s="227" t="s">
        <v>95</v>
      </c>
      <c r="L890" s="191">
        <v>585.90279999999996</v>
      </c>
      <c r="M890" s="182"/>
      <c r="N890" s="182"/>
      <c r="O890" s="182"/>
      <c r="P890" s="182"/>
    </row>
    <row r="891" spans="1:16" s="91" customFormat="1" ht="15.75" customHeight="1">
      <c r="A891" s="311">
        <v>45622</v>
      </c>
      <c r="B891" s="319" t="s">
        <v>44</v>
      </c>
      <c r="C891" s="268" t="s">
        <v>54</v>
      </c>
      <c r="D891" s="203" t="s">
        <v>5</v>
      </c>
      <c r="E891" s="371">
        <v>2400</v>
      </c>
      <c r="F891" s="239">
        <f t="shared" si="13"/>
        <v>4.0962425849475377</v>
      </c>
      <c r="G891" s="207" t="s">
        <v>57</v>
      </c>
      <c r="H891" s="189"/>
      <c r="I891" s="174" t="s">
        <v>43</v>
      </c>
      <c r="J891" s="225" t="s">
        <v>21</v>
      </c>
      <c r="K891" s="227" t="s">
        <v>95</v>
      </c>
      <c r="L891" s="191">
        <v>585.90279999999996</v>
      </c>
      <c r="M891" s="182"/>
      <c r="N891" s="182"/>
      <c r="O891" s="182"/>
      <c r="P891" s="182"/>
    </row>
    <row r="892" spans="1:16" s="91" customFormat="1" ht="15.75" customHeight="1">
      <c r="A892" s="311">
        <v>45622</v>
      </c>
      <c r="B892" s="319" t="s">
        <v>44</v>
      </c>
      <c r="C892" s="268" t="s">
        <v>54</v>
      </c>
      <c r="D892" s="203" t="s">
        <v>5</v>
      </c>
      <c r="E892" s="371">
        <v>3000</v>
      </c>
      <c r="F892" s="239">
        <f t="shared" si="13"/>
        <v>5.1203032311844217</v>
      </c>
      <c r="G892" s="207" t="s">
        <v>58</v>
      </c>
      <c r="H892" s="357"/>
      <c r="I892" s="82" t="s">
        <v>24</v>
      </c>
      <c r="J892" s="225" t="s">
        <v>21</v>
      </c>
      <c r="K892" s="227" t="s">
        <v>95</v>
      </c>
      <c r="L892" s="191">
        <v>585.90279999999996</v>
      </c>
      <c r="M892" s="182"/>
      <c r="N892" s="182"/>
      <c r="O892" s="182"/>
      <c r="P892" s="182"/>
    </row>
    <row r="893" spans="1:16" s="91" customFormat="1" ht="15.75" customHeight="1">
      <c r="A893" s="311">
        <v>45622</v>
      </c>
      <c r="B893" s="319" t="s">
        <v>44</v>
      </c>
      <c r="C893" s="268" t="s">
        <v>54</v>
      </c>
      <c r="D893" s="203" t="s">
        <v>5</v>
      </c>
      <c r="E893" s="371">
        <v>2800</v>
      </c>
      <c r="F893" s="239">
        <f t="shared" si="13"/>
        <v>4.7789496824387943</v>
      </c>
      <c r="G893" s="210" t="s">
        <v>94</v>
      </c>
      <c r="H893" s="270"/>
      <c r="I893" s="40" t="s">
        <v>93</v>
      </c>
      <c r="J893" s="225" t="s">
        <v>21</v>
      </c>
      <c r="K893" s="227" t="s">
        <v>95</v>
      </c>
      <c r="L893" s="191">
        <v>585.90279999999996</v>
      </c>
      <c r="M893" s="182"/>
      <c r="N893" s="182"/>
      <c r="O893" s="182"/>
      <c r="P893" s="182"/>
    </row>
    <row r="894" spans="1:16" s="91" customFormat="1" ht="15.75" customHeight="1">
      <c r="A894" s="311">
        <v>45622</v>
      </c>
      <c r="B894" s="319" t="s">
        <v>44</v>
      </c>
      <c r="C894" s="268" t="s">
        <v>54</v>
      </c>
      <c r="D894" s="273" t="s">
        <v>6</v>
      </c>
      <c r="E894" s="371">
        <v>2950</v>
      </c>
      <c r="F894" s="239">
        <f t="shared" si="13"/>
        <v>5.034964843998015</v>
      </c>
      <c r="G894" s="277" t="s">
        <v>231</v>
      </c>
      <c r="H894" s="357"/>
      <c r="I894" s="40" t="s">
        <v>211</v>
      </c>
      <c r="J894" s="225" t="s">
        <v>21</v>
      </c>
      <c r="K894" s="227" t="s">
        <v>95</v>
      </c>
      <c r="L894" s="191">
        <v>585.90279999999996</v>
      </c>
      <c r="M894" s="182"/>
      <c r="N894" s="182"/>
      <c r="O894" s="182"/>
      <c r="P894" s="182"/>
    </row>
    <row r="895" spans="1:16" s="91" customFormat="1" ht="15.75" customHeight="1">
      <c r="A895" s="311">
        <v>45622</v>
      </c>
      <c r="B895" s="319" t="s">
        <v>68</v>
      </c>
      <c r="C895" s="268" t="s">
        <v>711</v>
      </c>
      <c r="D895" s="203" t="s">
        <v>5</v>
      </c>
      <c r="E895" s="371">
        <v>1800</v>
      </c>
      <c r="F895" s="239">
        <f t="shared" si="13"/>
        <v>3.0721819387106533</v>
      </c>
      <c r="G895" s="207" t="s">
        <v>247</v>
      </c>
      <c r="H895" s="270">
        <v>15</v>
      </c>
      <c r="I895" s="40" t="s">
        <v>220</v>
      </c>
      <c r="J895" s="225" t="s">
        <v>21</v>
      </c>
      <c r="K895" s="227" t="s">
        <v>95</v>
      </c>
      <c r="L895" s="191">
        <v>585.90279999999996</v>
      </c>
      <c r="M895" s="182"/>
      <c r="N895" s="182"/>
      <c r="O895" s="182"/>
      <c r="P895" s="182"/>
    </row>
    <row r="896" spans="1:16" s="91" customFormat="1" ht="15.75" customHeight="1">
      <c r="A896" s="311">
        <v>45622</v>
      </c>
      <c r="B896" s="319" t="s">
        <v>44</v>
      </c>
      <c r="C896" s="268" t="s">
        <v>54</v>
      </c>
      <c r="D896" s="203" t="s">
        <v>5</v>
      </c>
      <c r="E896" s="371">
        <v>2000</v>
      </c>
      <c r="F896" s="239">
        <f t="shared" si="13"/>
        <v>3.4135354874562815</v>
      </c>
      <c r="G896" s="207" t="s">
        <v>248</v>
      </c>
      <c r="H896" s="270"/>
      <c r="I896" s="40" t="s">
        <v>238</v>
      </c>
      <c r="J896" s="225" t="s">
        <v>21</v>
      </c>
      <c r="K896" s="227" t="s">
        <v>95</v>
      </c>
      <c r="L896" s="191">
        <v>585.90279999999996</v>
      </c>
      <c r="M896" s="182"/>
      <c r="N896" s="182"/>
      <c r="O896" s="182"/>
      <c r="P896" s="182"/>
    </row>
    <row r="897" spans="1:16" s="91" customFormat="1" ht="15.75" customHeight="1">
      <c r="A897" s="311">
        <v>45622</v>
      </c>
      <c r="B897" s="319" t="s">
        <v>262</v>
      </c>
      <c r="C897" s="268" t="s">
        <v>266</v>
      </c>
      <c r="D897" s="185" t="s">
        <v>7</v>
      </c>
      <c r="E897" s="371">
        <v>5000</v>
      </c>
      <c r="F897" s="239">
        <f t="shared" si="13"/>
        <v>8.5338387186407036</v>
      </c>
      <c r="G897" s="94" t="s">
        <v>249</v>
      </c>
      <c r="H897" s="87"/>
      <c r="I897" s="83" t="s">
        <v>13</v>
      </c>
      <c r="J897" s="225" t="s">
        <v>21</v>
      </c>
      <c r="K897" s="227" t="s">
        <v>95</v>
      </c>
      <c r="L897" s="191">
        <v>585.90279999999996</v>
      </c>
      <c r="M897" s="182"/>
      <c r="N897" s="182"/>
      <c r="O897" s="182"/>
      <c r="P897" s="182"/>
    </row>
    <row r="898" spans="1:16" s="91" customFormat="1" ht="15.75" customHeight="1">
      <c r="A898" s="311">
        <v>45622</v>
      </c>
      <c r="B898" s="319" t="s">
        <v>44</v>
      </c>
      <c r="C898" s="268" t="s">
        <v>54</v>
      </c>
      <c r="D898" s="185" t="s">
        <v>7</v>
      </c>
      <c r="E898" s="371">
        <v>3000</v>
      </c>
      <c r="F898" s="239">
        <f t="shared" ref="F898:F961" si="14">E898/L898</f>
        <v>5.1203032311844217</v>
      </c>
      <c r="G898" s="94" t="s">
        <v>249</v>
      </c>
      <c r="H898" s="87"/>
      <c r="I898" s="83" t="s">
        <v>13</v>
      </c>
      <c r="J898" s="225" t="s">
        <v>21</v>
      </c>
      <c r="K898" s="227" t="s">
        <v>95</v>
      </c>
      <c r="L898" s="191">
        <v>585.90279999999996</v>
      </c>
      <c r="M898" s="182"/>
      <c r="N898" s="182"/>
      <c r="O898" s="182"/>
      <c r="P898" s="182"/>
    </row>
    <row r="899" spans="1:16" s="91" customFormat="1" ht="15.75" customHeight="1">
      <c r="A899" s="311">
        <v>45623</v>
      </c>
      <c r="B899" s="318" t="s">
        <v>17</v>
      </c>
      <c r="C899" s="268" t="s">
        <v>38</v>
      </c>
      <c r="D899" s="215" t="s">
        <v>8</v>
      </c>
      <c r="E899" s="371">
        <v>5000</v>
      </c>
      <c r="F899" s="239">
        <f t="shared" si="14"/>
        <v>8.5338387186407036</v>
      </c>
      <c r="G899" s="94" t="s">
        <v>608</v>
      </c>
      <c r="H899" s="357"/>
      <c r="I899" s="94" t="s">
        <v>16</v>
      </c>
      <c r="J899" s="225" t="s">
        <v>21</v>
      </c>
      <c r="K899" s="227" t="s">
        <v>95</v>
      </c>
      <c r="L899" s="191">
        <v>585.90279999999996</v>
      </c>
      <c r="M899" s="182"/>
      <c r="N899" s="182"/>
      <c r="O899" s="182"/>
      <c r="P899" s="182"/>
    </row>
    <row r="900" spans="1:16" s="91" customFormat="1" ht="15.75" customHeight="1">
      <c r="A900" s="311">
        <v>45623</v>
      </c>
      <c r="B900" s="318" t="s">
        <v>17</v>
      </c>
      <c r="C900" s="268" t="s">
        <v>38</v>
      </c>
      <c r="D900" s="215" t="s">
        <v>8</v>
      </c>
      <c r="E900" s="371">
        <v>5000</v>
      </c>
      <c r="F900" s="239">
        <f t="shared" si="14"/>
        <v>8.5338387186407036</v>
      </c>
      <c r="G900" s="94" t="s">
        <v>609</v>
      </c>
      <c r="H900" s="197"/>
      <c r="I900" s="94" t="s">
        <v>15</v>
      </c>
      <c r="J900" s="225" t="s">
        <v>21</v>
      </c>
      <c r="K900" s="227" t="s">
        <v>95</v>
      </c>
      <c r="L900" s="191">
        <v>585.90279999999996</v>
      </c>
      <c r="M900" s="182"/>
      <c r="N900" s="182"/>
      <c r="O900" s="182"/>
      <c r="P900" s="182"/>
    </row>
    <row r="901" spans="1:16" s="91" customFormat="1" ht="15.75" customHeight="1">
      <c r="A901" s="311">
        <v>45623</v>
      </c>
      <c r="B901" s="321" t="s">
        <v>44</v>
      </c>
      <c r="C901" s="268" t="s">
        <v>54</v>
      </c>
      <c r="D901" s="203" t="s">
        <v>8</v>
      </c>
      <c r="E901" s="371">
        <v>2700</v>
      </c>
      <c r="F901" s="239">
        <f t="shared" si="14"/>
        <v>4.6082729080659801</v>
      </c>
      <c r="G901" s="94" t="s">
        <v>219</v>
      </c>
      <c r="H901" s="357"/>
      <c r="I901" s="83" t="s">
        <v>16</v>
      </c>
      <c r="J901" s="225" t="s">
        <v>21</v>
      </c>
      <c r="K901" s="227" t="s">
        <v>95</v>
      </c>
      <c r="L901" s="191">
        <v>585.90279999999996</v>
      </c>
      <c r="M901" s="182"/>
      <c r="N901" s="182"/>
      <c r="O901" s="182"/>
      <c r="P901" s="182"/>
    </row>
    <row r="902" spans="1:16" s="91" customFormat="1" ht="15.75" customHeight="1">
      <c r="A902" s="312">
        <v>45623</v>
      </c>
      <c r="B902" s="324" t="s">
        <v>614</v>
      </c>
      <c r="C902" s="268" t="s">
        <v>54</v>
      </c>
      <c r="D902" s="204" t="s">
        <v>8</v>
      </c>
      <c r="E902" s="371">
        <v>10000</v>
      </c>
      <c r="F902" s="239">
        <f t="shared" si="14"/>
        <v>17.067677437281407</v>
      </c>
      <c r="G902" s="255" t="s">
        <v>240</v>
      </c>
      <c r="H902" s="357"/>
      <c r="I902" s="83" t="s">
        <v>15</v>
      </c>
      <c r="J902" s="225" t="s">
        <v>21</v>
      </c>
      <c r="K902" s="227" t="s">
        <v>95</v>
      </c>
      <c r="L902" s="191">
        <v>585.90279999999996</v>
      </c>
      <c r="M902" s="182"/>
      <c r="N902" s="182"/>
      <c r="O902" s="182"/>
      <c r="P902" s="182"/>
    </row>
    <row r="903" spans="1:16" s="91" customFormat="1" ht="15.75" customHeight="1">
      <c r="A903" s="187">
        <v>45623</v>
      </c>
      <c r="B903" s="320" t="s">
        <v>44</v>
      </c>
      <c r="C903" s="268" t="s">
        <v>54</v>
      </c>
      <c r="D903" s="42" t="s">
        <v>6</v>
      </c>
      <c r="E903" s="371">
        <v>2000</v>
      </c>
      <c r="F903" s="239">
        <f t="shared" si="14"/>
        <v>3.4135354874562815</v>
      </c>
      <c r="G903" s="228" t="s">
        <v>59</v>
      </c>
      <c r="H903" s="190"/>
      <c r="I903" s="40" t="s">
        <v>69</v>
      </c>
      <c r="J903" s="225" t="s">
        <v>21</v>
      </c>
      <c r="K903" s="227" t="s">
        <v>95</v>
      </c>
      <c r="L903" s="191">
        <v>585.90279999999996</v>
      </c>
      <c r="M903" s="182"/>
      <c r="N903" s="182"/>
      <c r="O903" s="182"/>
      <c r="P903" s="182"/>
    </row>
    <row r="904" spans="1:16" s="91" customFormat="1" ht="15.75" customHeight="1">
      <c r="A904" s="311">
        <v>45623</v>
      </c>
      <c r="B904" s="319" t="s">
        <v>44</v>
      </c>
      <c r="C904" s="268" t="s">
        <v>54</v>
      </c>
      <c r="D904" s="203" t="s">
        <v>6</v>
      </c>
      <c r="E904" s="371">
        <v>1900</v>
      </c>
      <c r="F904" s="239">
        <f t="shared" si="14"/>
        <v>3.2428587130834674</v>
      </c>
      <c r="G904" s="207" t="s">
        <v>112</v>
      </c>
      <c r="H904" s="357"/>
      <c r="I904" s="207" t="s">
        <v>11</v>
      </c>
      <c r="J904" s="225" t="s">
        <v>21</v>
      </c>
      <c r="K904" s="227" t="s">
        <v>95</v>
      </c>
      <c r="L904" s="191">
        <v>585.90279999999996</v>
      </c>
      <c r="M904" s="182"/>
      <c r="N904" s="182"/>
      <c r="O904" s="182"/>
      <c r="P904" s="182"/>
    </row>
    <row r="905" spans="1:16" s="91" customFormat="1" ht="15.75" customHeight="1">
      <c r="A905" s="311">
        <v>45623</v>
      </c>
      <c r="B905" s="319" t="s">
        <v>44</v>
      </c>
      <c r="C905" s="268" t="s">
        <v>54</v>
      </c>
      <c r="D905" s="203" t="s">
        <v>9</v>
      </c>
      <c r="E905" s="371">
        <v>3800</v>
      </c>
      <c r="F905" s="239">
        <f t="shared" si="14"/>
        <v>6.4857174261669348</v>
      </c>
      <c r="G905" s="94" t="s">
        <v>56</v>
      </c>
      <c r="H905" s="189"/>
      <c r="I905" s="94" t="s">
        <v>14</v>
      </c>
      <c r="J905" s="225" t="s">
        <v>21</v>
      </c>
      <c r="K905" s="227" t="s">
        <v>95</v>
      </c>
      <c r="L905" s="191">
        <v>585.90279999999996</v>
      </c>
      <c r="M905" s="182"/>
      <c r="N905" s="182"/>
      <c r="O905" s="182"/>
      <c r="P905" s="182"/>
    </row>
    <row r="906" spans="1:16" s="91" customFormat="1" ht="15.75" customHeight="1">
      <c r="A906" s="311">
        <v>45623</v>
      </c>
      <c r="B906" s="209" t="s">
        <v>44</v>
      </c>
      <c r="C906" s="268" t="s">
        <v>54</v>
      </c>
      <c r="D906" s="280" t="s">
        <v>9</v>
      </c>
      <c r="E906" s="371">
        <v>3000</v>
      </c>
      <c r="F906" s="239">
        <f t="shared" si="14"/>
        <v>5.1203032311844217</v>
      </c>
      <c r="G906" s="82" t="s">
        <v>229</v>
      </c>
      <c r="H906" s="197"/>
      <c r="I906" s="40" t="s">
        <v>225</v>
      </c>
      <c r="J906" s="225" t="s">
        <v>21</v>
      </c>
      <c r="K906" s="227" t="s">
        <v>95</v>
      </c>
      <c r="L906" s="191">
        <v>585.90279999999996</v>
      </c>
      <c r="M906" s="182"/>
      <c r="N906" s="182"/>
      <c r="O906" s="182"/>
      <c r="P906" s="182"/>
    </row>
    <row r="907" spans="1:16" s="91" customFormat="1" ht="15.75" customHeight="1">
      <c r="A907" s="311">
        <v>45623</v>
      </c>
      <c r="B907" s="319" t="s">
        <v>44</v>
      </c>
      <c r="C907" s="268" t="s">
        <v>54</v>
      </c>
      <c r="D907" s="203" t="s">
        <v>6</v>
      </c>
      <c r="E907" s="371">
        <v>2000</v>
      </c>
      <c r="F907" s="239">
        <f t="shared" si="14"/>
        <v>3.4135354874562815</v>
      </c>
      <c r="G907" s="207" t="s">
        <v>84</v>
      </c>
      <c r="H907" s="189"/>
      <c r="I907" s="207" t="s">
        <v>55</v>
      </c>
      <c r="J907" s="225" t="s">
        <v>21</v>
      </c>
      <c r="K907" s="227" t="s">
        <v>95</v>
      </c>
      <c r="L907" s="191">
        <v>585.90279999999996</v>
      </c>
      <c r="M907" s="182"/>
      <c r="N907" s="182"/>
      <c r="O907" s="182"/>
      <c r="P907" s="182"/>
    </row>
    <row r="908" spans="1:16" s="91" customFormat="1" ht="15.75" customHeight="1">
      <c r="A908" s="311">
        <v>45623</v>
      </c>
      <c r="B908" s="319" t="s">
        <v>44</v>
      </c>
      <c r="C908" s="268" t="s">
        <v>54</v>
      </c>
      <c r="D908" s="203" t="s">
        <v>5</v>
      </c>
      <c r="E908" s="371">
        <v>2400</v>
      </c>
      <c r="F908" s="239">
        <f t="shared" si="14"/>
        <v>4.0962425849475377</v>
      </c>
      <c r="G908" s="207" t="s">
        <v>58</v>
      </c>
      <c r="H908" s="357"/>
      <c r="I908" s="82" t="s">
        <v>24</v>
      </c>
      <c r="J908" s="225" t="s">
        <v>21</v>
      </c>
      <c r="K908" s="227" t="s">
        <v>95</v>
      </c>
      <c r="L908" s="191">
        <v>585.90279999999996</v>
      </c>
      <c r="M908" s="182"/>
      <c r="N908" s="182"/>
      <c r="O908" s="182"/>
      <c r="P908" s="182"/>
    </row>
    <row r="909" spans="1:16" s="91" customFormat="1" ht="15.75" customHeight="1">
      <c r="A909" s="311">
        <v>45623</v>
      </c>
      <c r="B909" s="319" t="s">
        <v>44</v>
      </c>
      <c r="C909" s="268" t="s">
        <v>54</v>
      </c>
      <c r="D909" s="203" t="s">
        <v>5</v>
      </c>
      <c r="E909" s="371">
        <v>3500</v>
      </c>
      <c r="F909" s="239">
        <f t="shared" si="14"/>
        <v>5.9736871030484924</v>
      </c>
      <c r="G909" s="207" t="s">
        <v>94</v>
      </c>
      <c r="H909" s="270"/>
      <c r="I909" s="40" t="s">
        <v>93</v>
      </c>
      <c r="J909" s="225" t="s">
        <v>21</v>
      </c>
      <c r="K909" s="227" t="s">
        <v>95</v>
      </c>
      <c r="L909" s="191">
        <v>585.90279999999996</v>
      </c>
      <c r="M909" s="182"/>
      <c r="N909" s="182"/>
      <c r="O909" s="182"/>
      <c r="P909" s="182"/>
    </row>
    <row r="910" spans="1:16" s="91" customFormat="1" ht="15.75" customHeight="1">
      <c r="A910" s="311">
        <v>45623</v>
      </c>
      <c r="B910" s="319" t="s">
        <v>44</v>
      </c>
      <c r="C910" s="268" t="s">
        <v>54</v>
      </c>
      <c r="D910" s="273" t="s">
        <v>6</v>
      </c>
      <c r="E910" s="371">
        <v>2000</v>
      </c>
      <c r="F910" s="239">
        <f t="shared" si="14"/>
        <v>3.4135354874562815</v>
      </c>
      <c r="G910" s="277" t="s">
        <v>231</v>
      </c>
      <c r="H910" s="357"/>
      <c r="I910" s="40" t="s">
        <v>211</v>
      </c>
      <c r="J910" s="225" t="s">
        <v>21</v>
      </c>
      <c r="K910" s="227" t="s">
        <v>95</v>
      </c>
      <c r="L910" s="191">
        <v>585.90279999999996</v>
      </c>
      <c r="M910" s="182"/>
      <c r="N910" s="182"/>
      <c r="O910" s="182"/>
      <c r="P910" s="182"/>
    </row>
    <row r="911" spans="1:16" s="91" customFormat="1" ht="15.75" customHeight="1">
      <c r="A911" s="311">
        <v>45623</v>
      </c>
      <c r="B911" s="319" t="s">
        <v>68</v>
      </c>
      <c r="C911" s="268" t="s">
        <v>711</v>
      </c>
      <c r="D911" s="203" t="s">
        <v>5</v>
      </c>
      <c r="E911" s="371">
        <v>1800</v>
      </c>
      <c r="F911" s="239">
        <f t="shared" si="14"/>
        <v>3.0721819387106533</v>
      </c>
      <c r="G911" s="207" t="s">
        <v>247</v>
      </c>
      <c r="H911" s="270">
        <v>15</v>
      </c>
      <c r="I911" s="40" t="s">
        <v>220</v>
      </c>
      <c r="J911" s="225" t="s">
        <v>21</v>
      </c>
      <c r="K911" s="227" t="s">
        <v>95</v>
      </c>
      <c r="L911" s="191">
        <v>585.90279999999996</v>
      </c>
      <c r="M911" s="182"/>
      <c r="N911" s="182"/>
      <c r="O911" s="182"/>
      <c r="P911" s="182"/>
    </row>
    <row r="912" spans="1:16" s="91" customFormat="1" ht="15.75" customHeight="1">
      <c r="A912" s="311">
        <v>45623</v>
      </c>
      <c r="B912" s="319" t="s">
        <v>44</v>
      </c>
      <c r="C912" s="268" t="s">
        <v>54</v>
      </c>
      <c r="D912" s="203" t="s">
        <v>5</v>
      </c>
      <c r="E912" s="371">
        <v>2000</v>
      </c>
      <c r="F912" s="239">
        <f t="shared" si="14"/>
        <v>3.4135354874562815</v>
      </c>
      <c r="G912" s="207" t="s">
        <v>248</v>
      </c>
      <c r="H912" s="270"/>
      <c r="I912" s="40" t="s">
        <v>238</v>
      </c>
      <c r="J912" s="225" t="s">
        <v>21</v>
      </c>
      <c r="K912" s="227" t="s">
        <v>95</v>
      </c>
      <c r="L912" s="191">
        <v>585.90279999999996</v>
      </c>
      <c r="M912" s="182"/>
      <c r="N912" s="182"/>
      <c r="O912" s="182"/>
      <c r="P912" s="182"/>
    </row>
    <row r="913" spans="1:16" s="91" customFormat="1" ht="15.75" customHeight="1">
      <c r="A913" s="311">
        <v>45623</v>
      </c>
      <c r="B913" s="319" t="s">
        <v>44</v>
      </c>
      <c r="C913" s="268" t="s">
        <v>54</v>
      </c>
      <c r="D913" s="42" t="s">
        <v>7</v>
      </c>
      <c r="E913" s="371">
        <v>3000</v>
      </c>
      <c r="F913" s="239">
        <f t="shared" si="14"/>
        <v>5.1203032311844217</v>
      </c>
      <c r="G913" s="94" t="s">
        <v>249</v>
      </c>
      <c r="H913" s="87"/>
      <c r="I913" s="83" t="s">
        <v>13</v>
      </c>
      <c r="J913" s="225" t="s">
        <v>21</v>
      </c>
      <c r="K913" s="227" t="s">
        <v>95</v>
      </c>
      <c r="L913" s="191">
        <v>585.90279999999996</v>
      </c>
      <c r="M913" s="182"/>
      <c r="N913" s="182"/>
      <c r="O913" s="182"/>
      <c r="P913" s="182"/>
    </row>
    <row r="914" spans="1:16" s="91" customFormat="1" ht="15.75" customHeight="1">
      <c r="A914" s="311">
        <v>45623</v>
      </c>
      <c r="B914" s="321" t="s">
        <v>619</v>
      </c>
      <c r="C914" s="223" t="s">
        <v>266</v>
      </c>
      <c r="D914" s="192" t="s">
        <v>7</v>
      </c>
      <c r="E914" s="371">
        <v>5000</v>
      </c>
      <c r="F914" s="239">
        <f t="shared" si="14"/>
        <v>8.5338387186407036</v>
      </c>
      <c r="G914" s="174" t="s">
        <v>249</v>
      </c>
      <c r="H914" s="189"/>
      <c r="I914" s="89" t="s">
        <v>13</v>
      </c>
      <c r="J914" s="225" t="s">
        <v>21</v>
      </c>
      <c r="K914" s="227" t="s">
        <v>95</v>
      </c>
      <c r="L914" s="191">
        <v>585.90279999999996</v>
      </c>
      <c r="M914" s="182"/>
      <c r="N914" s="182"/>
      <c r="O914" s="182"/>
      <c r="P914" s="182"/>
    </row>
    <row r="915" spans="1:16" s="91" customFormat="1" ht="15.75" customHeight="1">
      <c r="A915" s="311">
        <v>45623</v>
      </c>
      <c r="B915" s="319" t="s">
        <v>261</v>
      </c>
      <c r="C915" s="268" t="s">
        <v>266</v>
      </c>
      <c r="D915" s="42" t="s">
        <v>7</v>
      </c>
      <c r="E915" s="371">
        <v>10000</v>
      </c>
      <c r="F915" s="239">
        <f t="shared" si="14"/>
        <v>17.067677437281407</v>
      </c>
      <c r="G915" s="82" t="s">
        <v>249</v>
      </c>
      <c r="H915" s="87"/>
      <c r="I915" s="83" t="s">
        <v>13</v>
      </c>
      <c r="J915" s="225" t="s">
        <v>21</v>
      </c>
      <c r="K915" s="227" t="s">
        <v>95</v>
      </c>
      <c r="L915" s="191">
        <v>585.90279999999996</v>
      </c>
      <c r="M915" s="182"/>
      <c r="N915" s="182"/>
      <c r="O915" s="182"/>
      <c r="P915" s="182"/>
    </row>
    <row r="916" spans="1:16" s="91" customFormat="1" ht="15.75" customHeight="1">
      <c r="A916" s="311">
        <v>45624</v>
      </c>
      <c r="B916" s="319" t="s">
        <v>44</v>
      </c>
      <c r="C916" s="268" t="s">
        <v>54</v>
      </c>
      <c r="D916" s="203" t="s">
        <v>8</v>
      </c>
      <c r="E916" s="371">
        <v>2700</v>
      </c>
      <c r="F916" s="239">
        <f t="shared" si="14"/>
        <v>4.6082729080659801</v>
      </c>
      <c r="G916" s="94" t="s">
        <v>219</v>
      </c>
      <c r="H916" s="357"/>
      <c r="I916" s="83" t="s">
        <v>16</v>
      </c>
      <c r="J916" s="225" t="s">
        <v>21</v>
      </c>
      <c r="K916" s="227" t="s">
        <v>95</v>
      </c>
      <c r="L916" s="191">
        <v>585.90279999999996</v>
      </c>
      <c r="M916" s="182"/>
      <c r="N916" s="182"/>
      <c r="O916" s="182"/>
      <c r="P916" s="182"/>
    </row>
    <row r="917" spans="1:16" s="91" customFormat="1" ht="15.75" customHeight="1">
      <c r="A917" s="187">
        <v>45624</v>
      </c>
      <c r="B917" s="322" t="s">
        <v>44</v>
      </c>
      <c r="C917" s="268" t="s">
        <v>54</v>
      </c>
      <c r="D917" s="42" t="s">
        <v>6</v>
      </c>
      <c r="E917" s="371">
        <v>2000</v>
      </c>
      <c r="F917" s="239">
        <f t="shared" si="14"/>
        <v>3.4135354874562815</v>
      </c>
      <c r="G917" s="228" t="s">
        <v>59</v>
      </c>
      <c r="H917" s="190"/>
      <c r="I917" s="40" t="s">
        <v>69</v>
      </c>
      <c r="J917" s="225" t="s">
        <v>21</v>
      </c>
      <c r="K917" s="227" t="s">
        <v>95</v>
      </c>
      <c r="L917" s="191">
        <v>585.90279999999996</v>
      </c>
      <c r="M917" s="182"/>
      <c r="N917" s="182"/>
      <c r="O917" s="182"/>
      <c r="P917" s="182"/>
    </row>
    <row r="918" spans="1:16" s="91" customFormat="1" ht="15.75" customHeight="1">
      <c r="A918" s="311">
        <v>45624</v>
      </c>
      <c r="B918" s="319" t="s">
        <v>44</v>
      </c>
      <c r="C918" s="268" t="s">
        <v>54</v>
      </c>
      <c r="D918" s="203" t="s">
        <v>6</v>
      </c>
      <c r="E918" s="371">
        <v>1800</v>
      </c>
      <c r="F918" s="239">
        <f t="shared" si="14"/>
        <v>3.0721819387106533</v>
      </c>
      <c r="G918" s="207" t="s">
        <v>112</v>
      </c>
      <c r="H918" s="189"/>
      <c r="I918" s="207" t="s">
        <v>11</v>
      </c>
      <c r="J918" s="225" t="s">
        <v>21</v>
      </c>
      <c r="K918" s="227" t="s">
        <v>95</v>
      </c>
      <c r="L918" s="191">
        <v>585.90279999999996</v>
      </c>
      <c r="M918" s="182"/>
      <c r="N918" s="182"/>
      <c r="O918" s="182"/>
      <c r="P918" s="182"/>
    </row>
    <row r="919" spans="1:16" s="91" customFormat="1" ht="15.75" customHeight="1">
      <c r="A919" s="311">
        <v>45624</v>
      </c>
      <c r="B919" s="319" t="s">
        <v>744</v>
      </c>
      <c r="C919" s="268" t="s">
        <v>54</v>
      </c>
      <c r="D919" s="203" t="s">
        <v>6</v>
      </c>
      <c r="E919" s="371">
        <v>2500</v>
      </c>
      <c r="F919" s="239">
        <f t="shared" si="14"/>
        <v>4.2669193593203518</v>
      </c>
      <c r="G919" s="207" t="s">
        <v>242</v>
      </c>
      <c r="H919" s="175"/>
      <c r="I919" s="207" t="s">
        <v>11</v>
      </c>
      <c r="J919" s="225" t="s">
        <v>21</v>
      </c>
      <c r="K919" s="227" t="s">
        <v>95</v>
      </c>
      <c r="L919" s="191">
        <v>585.90279999999996</v>
      </c>
      <c r="M919" s="182"/>
      <c r="N919" s="182"/>
      <c r="O919" s="182"/>
      <c r="P919" s="182"/>
    </row>
    <row r="920" spans="1:16" s="91" customFormat="1" ht="15.75" customHeight="1">
      <c r="A920" s="311">
        <v>45624</v>
      </c>
      <c r="B920" s="319" t="s">
        <v>45</v>
      </c>
      <c r="C920" s="268" t="s">
        <v>67</v>
      </c>
      <c r="D920" s="203" t="s">
        <v>6</v>
      </c>
      <c r="E920" s="371">
        <v>5000</v>
      </c>
      <c r="F920" s="239">
        <f t="shared" si="14"/>
        <v>8.5338387186407036</v>
      </c>
      <c r="G920" s="207" t="s">
        <v>112</v>
      </c>
      <c r="H920" s="357"/>
      <c r="I920" s="207" t="s">
        <v>11</v>
      </c>
      <c r="J920" s="225" t="s">
        <v>21</v>
      </c>
      <c r="K920" s="227" t="s">
        <v>95</v>
      </c>
      <c r="L920" s="191">
        <v>585.90279999999996</v>
      </c>
      <c r="M920" s="182"/>
      <c r="N920" s="182"/>
      <c r="O920" s="182"/>
      <c r="P920" s="182"/>
    </row>
    <row r="921" spans="1:16" s="91" customFormat="1" ht="15.75" customHeight="1">
      <c r="A921" s="311">
        <v>45624</v>
      </c>
      <c r="B921" s="319" t="s">
        <v>44</v>
      </c>
      <c r="C921" s="268" t="s">
        <v>54</v>
      </c>
      <c r="D921" s="203" t="s">
        <v>6</v>
      </c>
      <c r="E921" s="371">
        <v>2000</v>
      </c>
      <c r="F921" s="239">
        <f t="shared" si="14"/>
        <v>3.4135354874562815</v>
      </c>
      <c r="G921" s="207" t="s">
        <v>112</v>
      </c>
      <c r="H921" s="241"/>
      <c r="I921" s="207" t="s">
        <v>11</v>
      </c>
      <c r="J921" s="225" t="s">
        <v>21</v>
      </c>
      <c r="K921" s="227" t="s">
        <v>95</v>
      </c>
      <c r="L921" s="191">
        <v>585.90279999999996</v>
      </c>
      <c r="M921" s="182"/>
      <c r="N921" s="182"/>
      <c r="O921" s="182"/>
      <c r="P921" s="182"/>
    </row>
    <row r="922" spans="1:16" s="91" customFormat="1" ht="15.75" customHeight="1">
      <c r="A922" s="311">
        <v>45624</v>
      </c>
      <c r="B922" s="319" t="s">
        <v>743</v>
      </c>
      <c r="C922" s="268" t="s">
        <v>54</v>
      </c>
      <c r="D922" s="203" t="s">
        <v>6</v>
      </c>
      <c r="E922" s="371">
        <v>2500</v>
      </c>
      <c r="F922" s="239">
        <f t="shared" si="14"/>
        <v>4.2669193593203518</v>
      </c>
      <c r="G922" s="207" t="s">
        <v>243</v>
      </c>
      <c r="H922" s="189"/>
      <c r="I922" s="207" t="s">
        <v>11</v>
      </c>
      <c r="J922" s="225" t="s">
        <v>21</v>
      </c>
      <c r="K922" s="227" t="s">
        <v>95</v>
      </c>
      <c r="L922" s="191">
        <v>585.90279999999996</v>
      </c>
      <c r="M922" s="182"/>
      <c r="N922" s="182"/>
      <c r="O922" s="182"/>
      <c r="P922" s="182"/>
    </row>
    <row r="923" spans="1:16" s="91" customFormat="1" ht="15.75" customHeight="1">
      <c r="A923" s="311">
        <v>45624</v>
      </c>
      <c r="B923" s="319" t="s">
        <v>44</v>
      </c>
      <c r="C923" s="268" t="s">
        <v>54</v>
      </c>
      <c r="D923" s="203" t="s">
        <v>9</v>
      </c>
      <c r="E923" s="371">
        <v>3800</v>
      </c>
      <c r="F923" s="239">
        <f t="shared" si="14"/>
        <v>6.4857174261669348</v>
      </c>
      <c r="G923" s="94" t="s">
        <v>56</v>
      </c>
      <c r="H923" s="359"/>
      <c r="I923" s="94" t="s">
        <v>14</v>
      </c>
      <c r="J923" s="225" t="s">
        <v>21</v>
      </c>
      <c r="K923" s="227" t="s">
        <v>95</v>
      </c>
      <c r="L923" s="191">
        <v>585.90279999999996</v>
      </c>
      <c r="M923" s="182"/>
      <c r="N923" s="182"/>
      <c r="O923" s="182"/>
      <c r="P923" s="182"/>
    </row>
    <row r="924" spans="1:16" s="91" customFormat="1" ht="15.75" customHeight="1">
      <c r="A924" s="311">
        <v>45624</v>
      </c>
      <c r="B924" s="209" t="s">
        <v>44</v>
      </c>
      <c r="C924" s="268" t="s">
        <v>54</v>
      </c>
      <c r="D924" s="280" t="s">
        <v>9</v>
      </c>
      <c r="E924" s="371">
        <v>2000</v>
      </c>
      <c r="F924" s="239">
        <f t="shared" si="14"/>
        <v>3.4135354874562815</v>
      </c>
      <c r="G924" s="82" t="s">
        <v>229</v>
      </c>
      <c r="H924" s="197"/>
      <c r="I924" s="40" t="s">
        <v>225</v>
      </c>
      <c r="J924" s="225" t="s">
        <v>21</v>
      </c>
      <c r="K924" s="227" t="s">
        <v>95</v>
      </c>
      <c r="L924" s="191">
        <v>585.90279999999996</v>
      </c>
      <c r="M924" s="182"/>
      <c r="N924" s="182"/>
      <c r="O924" s="182"/>
      <c r="P924" s="182"/>
    </row>
    <row r="925" spans="1:16" s="91" customFormat="1" ht="15.75" customHeight="1">
      <c r="A925" s="311">
        <v>45624</v>
      </c>
      <c r="B925" s="319" t="s">
        <v>44</v>
      </c>
      <c r="C925" s="268" t="s">
        <v>54</v>
      </c>
      <c r="D925" s="203" t="s">
        <v>6</v>
      </c>
      <c r="E925" s="371">
        <v>2000</v>
      </c>
      <c r="F925" s="239">
        <f t="shared" si="14"/>
        <v>3.4135354874562815</v>
      </c>
      <c r="G925" s="207" t="s">
        <v>84</v>
      </c>
      <c r="H925" s="189"/>
      <c r="I925" s="207" t="s">
        <v>55</v>
      </c>
      <c r="J925" s="225" t="s">
        <v>21</v>
      </c>
      <c r="K925" s="227" t="s">
        <v>95</v>
      </c>
      <c r="L925" s="191">
        <v>585.90279999999996</v>
      </c>
      <c r="M925" s="182"/>
      <c r="N925" s="182"/>
      <c r="O925" s="182"/>
      <c r="P925" s="182"/>
    </row>
    <row r="926" spans="1:16" s="91" customFormat="1" ht="15.75" customHeight="1">
      <c r="A926" s="311">
        <v>45624</v>
      </c>
      <c r="B926" s="319" t="s">
        <v>44</v>
      </c>
      <c r="C926" s="268" t="s">
        <v>54</v>
      </c>
      <c r="D926" s="203" t="s">
        <v>5</v>
      </c>
      <c r="E926" s="371">
        <v>3000</v>
      </c>
      <c r="F926" s="239">
        <f t="shared" si="14"/>
        <v>5.1203032311844217</v>
      </c>
      <c r="G926" s="207" t="s">
        <v>58</v>
      </c>
      <c r="H926" s="357"/>
      <c r="I926" s="82" t="s">
        <v>24</v>
      </c>
      <c r="J926" s="225" t="s">
        <v>21</v>
      </c>
      <c r="K926" s="227" t="s">
        <v>95</v>
      </c>
      <c r="L926" s="191">
        <v>585.90279999999996</v>
      </c>
      <c r="M926" s="182"/>
      <c r="N926" s="182"/>
      <c r="O926" s="182"/>
      <c r="P926" s="182"/>
    </row>
    <row r="927" spans="1:16" s="91" customFormat="1" ht="15.75" customHeight="1">
      <c r="A927" s="311">
        <v>45624</v>
      </c>
      <c r="B927" s="319" t="s">
        <v>44</v>
      </c>
      <c r="C927" s="268" t="s">
        <v>54</v>
      </c>
      <c r="D927" s="203" t="s">
        <v>5</v>
      </c>
      <c r="E927" s="371">
        <v>2800</v>
      </c>
      <c r="F927" s="239">
        <f t="shared" si="14"/>
        <v>4.7789496824387943</v>
      </c>
      <c r="G927" s="207" t="s">
        <v>94</v>
      </c>
      <c r="H927" s="270"/>
      <c r="I927" s="40" t="s">
        <v>93</v>
      </c>
      <c r="J927" s="225" t="s">
        <v>21</v>
      </c>
      <c r="K927" s="227" t="s">
        <v>95</v>
      </c>
      <c r="L927" s="191">
        <v>585.90279999999996</v>
      </c>
      <c r="M927" s="182"/>
      <c r="N927" s="182"/>
      <c r="O927" s="182"/>
      <c r="P927" s="182"/>
    </row>
    <row r="928" spans="1:16" s="91" customFormat="1" ht="15.75" customHeight="1">
      <c r="A928" s="311">
        <v>45624</v>
      </c>
      <c r="B928" s="319" t="s">
        <v>44</v>
      </c>
      <c r="C928" s="268" t="s">
        <v>54</v>
      </c>
      <c r="D928" s="273" t="s">
        <v>6</v>
      </c>
      <c r="E928" s="371">
        <v>2900</v>
      </c>
      <c r="F928" s="239">
        <f t="shared" si="14"/>
        <v>4.9496264568116084</v>
      </c>
      <c r="G928" s="277" t="s">
        <v>231</v>
      </c>
      <c r="H928" s="357"/>
      <c r="I928" s="40" t="s">
        <v>211</v>
      </c>
      <c r="J928" s="225" t="s">
        <v>21</v>
      </c>
      <c r="K928" s="227" t="s">
        <v>95</v>
      </c>
      <c r="L928" s="191">
        <v>585.90279999999996</v>
      </c>
      <c r="M928" s="182"/>
      <c r="N928" s="182"/>
      <c r="O928" s="182"/>
      <c r="P928" s="182"/>
    </row>
    <row r="929" spans="1:16" s="91" customFormat="1" ht="15.75" customHeight="1">
      <c r="A929" s="311">
        <v>45624</v>
      </c>
      <c r="B929" s="319" t="s">
        <v>68</v>
      </c>
      <c r="C929" s="268" t="s">
        <v>711</v>
      </c>
      <c r="D929" s="203" t="s">
        <v>5</v>
      </c>
      <c r="E929" s="371">
        <v>1800</v>
      </c>
      <c r="F929" s="239">
        <f t="shared" si="14"/>
        <v>3.0721819387106533</v>
      </c>
      <c r="G929" s="207" t="s">
        <v>247</v>
      </c>
      <c r="H929" s="270">
        <v>15</v>
      </c>
      <c r="I929" s="40" t="s">
        <v>220</v>
      </c>
      <c r="J929" s="225" t="s">
        <v>21</v>
      </c>
      <c r="K929" s="227" t="s">
        <v>95</v>
      </c>
      <c r="L929" s="191">
        <v>585.90279999999996</v>
      </c>
      <c r="M929" s="182"/>
      <c r="N929" s="182"/>
      <c r="O929" s="182"/>
      <c r="P929" s="182"/>
    </row>
    <row r="930" spans="1:16" s="91" customFormat="1" ht="15.75" customHeight="1">
      <c r="A930" s="311">
        <v>45624</v>
      </c>
      <c r="B930" s="319" t="s">
        <v>44</v>
      </c>
      <c r="C930" s="268" t="s">
        <v>54</v>
      </c>
      <c r="D930" s="203" t="s">
        <v>5</v>
      </c>
      <c r="E930" s="371">
        <v>2000</v>
      </c>
      <c r="F930" s="239">
        <f t="shared" si="14"/>
        <v>3.4135354874562815</v>
      </c>
      <c r="G930" s="207" t="s">
        <v>248</v>
      </c>
      <c r="H930" s="270"/>
      <c r="I930" s="40" t="s">
        <v>238</v>
      </c>
      <c r="J930" s="225" t="s">
        <v>21</v>
      </c>
      <c r="K930" s="227" t="s">
        <v>95</v>
      </c>
      <c r="L930" s="191">
        <v>585.90279999999996</v>
      </c>
      <c r="M930" s="182"/>
      <c r="N930" s="182"/>
      <c r="O930" s="182"/>
      <c r="P930" s="182"/>
    </row>
    <row r="931" spans="1:16" s="91" customFormat="1" ht="15.75" customHeight="1">
      <c r="A931" s="311">
        <v>45624</v>
      </c>
      <c r="B931" s="319" t="s">
        <v>44</v>
      </c>
      <c r="C931" s="268" t="s">
        <v>54</v>
      </c>
      <c r="D931" s="42" t="s">
        <v>7</v>
      </c>
      <c r="E931" s="371">
        <v>3000</v>
      </c>
      <c r="F931" s="239">
        <f t="shared" si="14"/>
        <v>5.1203032311844217</v>
      </c>
      <c r="G931" s="82" t="s">
        <v>249</v>
      </c>
      <c r="H931" s="87"/>
      <c r="I931" s="83" t="s">
        <v>13</v>
      </c>
      <c r="J931" s="225" t="s">
        <v>21</v>
      </c>
      <c r="K931" s="227" t="s">
        <v>95</v>
      </c>
      <c r="L931" s="191">
        <v>585.90279999999996</v>
      </c>
      <c r="M931" s="182"/>
      <c r="N931" s="182"/>
      <c r="O931" s="182"/>
      <c r="P931" s="182"/>
    </row>
    <row r="932" spans="1:16" ht="15.75" customHeight="1">
      <c r="A932" s="311">
        <v>45625</v>
      </c>
      <c r="B932" s="321" t="s">
        <v>44</v>
      </c>
      <c r="C932" s="223" t="s">
        <v>54</v>
      </c>
      <c r="D932" s="206" t="s">
        <v>8</v>
      </c>
      <c r="E932" s="371">
        <v>2700</v>
      </c>
      <c r="F932" s="239">
        <f t="shared" si="14"/>
        <v>4.6082729080659801</v>
      </c>
      <c r="G932" s="174" t="s">
        <v>219</v>
      </c>
      <c r="I932" s="89" t="s">
        <v>16</v>
      </c>
      <c r="J932" s="225" t="s">
        <v>21</v>
      </c>
      <c r="K932" s="227" t="s">
        <v>95</v>
      </c>
      <c r="L932" s="191">
        <v>585.90279999999996</v>
      </c>
    </row>
    <row r="933" spans="1:16" s="91" customFormat="1" ht="15.75" customHeight="1">
      <c r="A933" s="311">
        <v>45625</v>
      </c>
      <c r="B933" s="319" t="s">
        <v>256</v>
      </c>
      <c r="C933" s="268" t="s">
        <v>54</v>
      </c>
      <c r="D933" s="203" t="s">
        <v>8</v>
      </c>
      <c r="E933" s="371">
        <v>8000</v>
      </c>
      <c r="F933" s="239">
        <f t="shared" si="14"/>
        <v>13.654141949825126</v>
      </c>
      <c r="G933" s="94" t="s">
        <v>612</v>
      </c>
      <c r="H933" s="361"/>
      <c r="I933" s="83" t="s">
        <v>16</v>
      </c>
      <c r="J933" s="225" t="s">
        <v>21</v>
      </c>
      <c r="K933" s="227" t="s">
        <v>95</v>
      </c>
      <c r="L933" s="191">
        <v>585.90279999999996</v>
      </c>
      <c r="M933" s="182"/>
      <c r="N933" s="182"/>
      <c r="O933" s="182"/>
      <c r="P933" s="182"/>
    </row>
    <row r="934" spans="1:16" s="91" customFormat="1" ht="15.75" customHeight="1">
      <c r="A934" s="311">
        <v>45625</v>
      </c>
      <c r="B934" s="319" t="s">
        <v>46</v>
      </c>
      <c r="C934" s="268" t="s">
        <v>67</v>
      </c>
      <c r="D934" s="203" t="s">
        <v>8</v>
      </c>
      <c r="E934" s="371">
        <v>15000</v>
      </c>
      <c r="F934" s="239">
        <f t="shared" si="14"/>
        <v>25.601516155922109</v>
      </c>
      <c r="G934" s="94" t="s">
        <v>613</v>
      </c>
      <c r="H934" s="357"/>
      <c r="I934" s="83" t="s">
        <v>16</v>
      </c>
      <c r="J934" s="225" t="s">
        <v>21</v>
      </c>
      <c r="K934" s="227" t="s">
        <v>95</v>
      </c>
      <c r="L934" s="191">
        <v>585.90279999999996</v>
      </c>
      <c r="M934" s="182"/>
      <c r="N934" s="182"/>
      <c r="O934" s="182"/>
      <c r="P934" s="182"/>
    </row>
    <row r="935" spans="1:16" s="91" customFormat="1" ht="15.75" customHeight="1">
      <c r="A935" s="187">
        <v>45625</v>
      </c>
      <c r="B935" s="320" t="s">
        <v>44</v>
      </c>
      <c r="C935" s="268" t="s">
        <v>54</v>
      </c>
      <c r="D935" s="42" t="s">
        <v>6</v>
      </c>
      <c r="E935" s="371">
        <v>2000</v>
      </c>
      <c r="F935" s="239">
        <f t="shared" si="14"/>
        <v>3.4135354874562815</v>
      </c>
      <c r="G935" s="228" t="s">
        <v>59</v>
      </c>
      <c r="H935" s="190"/>
      <c r="I935" s="40" t="s">
        <v>69</v>
      </c>
      <c r="J935" s="225" t="s">
        <v>21</v>
      </c>
      <c r="K935" s="227" t="s">
        <v>95</v>
      </c>
      <c r="L935" s="191">
        <v>585.90279999999996</v>
      </c>
      <c r="M935" s="182"/>
      <c r="N935" s="182"/>
      <c r="O935" s="182"/>
      <c r="P935" s="182"/>
    </row>
    <row r="936" spans="1:16" s="91" customFormat="1" ht="15.75" customHeight="1">
      <c r="A936" s="187">
        <v>45625</v>
      </c>
      <c r="B936" s="322" t="s">
        <v>256</v>
      </c>
      <c r="C936" s="268" t="s">
        <v>54</v>
      </c>
      <c r="D936" s="206" t="s">
        <v>6</v>
      </c>
      <c r="E936" s="371">
        <v>7000</v>
      </c>
      <c r="F936" s="239">
        <f t="shared" si="14"/>
        <v>11.947374206096985</v>
      </c>
      <c r="G936" s="228" t="s">
        <v>644</v>
      </c>
      <c r="H936" s="190"/>
      <c r="I936" s="40" t="s">
        <v>69</v>
      </c>
      <c r="J936" s="225" t="s">
        <v>21</v>
      </c>
      <c r="K936" s="227" t="s">
        <v>95</v>
      </c>
      <c r="L936" s="191">
        <v>585.90279999999996</v>
      </c>
      <c r="M936" s="182"/>
      <c r="N936" s="182"/>
      <c r="O936" s="182"/>
      <c r="P936" s="182"/>
    </row>
    <row r="937" spans="1:16" s="91" customFormat="1" ht="15.75" customHeight="1">
      <c r="A937" s="187">
        <v>45625</v>
      </c>
      <c r="B937" s="318" t="s">
        <v>46</v>
      </c>
      <c r="C937" s="268" t="s">
        <v>67</v>
      </c>
      <c r="D937" s="206" t="s">
        <v>6</v>
      </c>
      <c r="E937" s="371">
        <v>15000</v>
      </c>
      <c r="F937" s="239">
        <f t="shared" si="14"/>
        <v>25.601516155922109</v>
      </c>
      <c r="G937" s="228" t="s">
        <v>645</v>
      </c>
      <c r="H937" s="190"/>
      <c r="I937" s="40" t="s">
        <v>69</v>
      </c>
      <c r="J937" s="225" t="s">
        <v>21</v>
      </c>
      <c r="K937" s="227" t="s">
        <v>95</v>
      </c>
      <c r="L937" s="191">
        <v>585.90279999999996</v>
      </c>
      <c r="M937" s="182"/>
      <c r="N937" s="182"/>
      <c r="O937" s="182"/>
      <c r="P937" s="182"/>
    </row>
    <row r="938" spans="1:16" s="91" customFormat="1" ht="15.75" customHeight="1">
      <c r="A938" s="311">
        <v>45625</v>
      </c>
      <c r="B938" s="319" t="s">
        <v>256</v>
      </c>
      <c r="C938" s="268" t="s">
        <v>54</v>
      </c>
      <c r="D938" s="203" t="s">
        <v>6</v>
      </c>
      <c r="E938" s="371">
        <v>7000</v>
      </c>
      <c r="F938" s="239">
        <f t="shared" si="14"/>
        <v>11.947374206096985</v>
      </c>
      <c r="G938" s="207" t="s">
        <v>244</v>
      </c>
      <c r="H938" s="359"/>
      <c r="I938" s="207" t="s">
        <v>11</v>
      </c>
      <c r="J938" s="225" t="s">
        <v>21</v>
      </c>
      <c r="K938" s="227" t="s">
        <v>95</v>
      </c>
      <c r="L938" s="191">
        <v>585.90279999999996</v>
      </c>
      <c r="M938" s="182"/>
      <c r="N938" s="182"/>
      <c r="O938" s="182"/>
      <c r="P938" s="182"/>
    </row>
    <row r="939" spans="1:16" s="91" customFormat="1" ht="15.75" customHeight="1">
      <c r="A939" s="311">
        <v>45625</v>
      </c>
      <c r="B939" s="319" t="s">
        <v>46</v>
      </c>
      <c r="C939" s="268" t="s">
        <v>67</v>
      </c>
      <c r="D939" s="203" t="s">
        <v>6</v>
      </c>
      <c r="E939" s="371">
        <v>10000</v>
      </c>
      <c r="F939" s="239">
        <f t="shared" si="14"/>
        <v>17.067677437281407</v>
      </c>
      <c r="G939" s="207" t="s">
        <v>245</v>
      </c>
      <c r="H939" s="357"/>
      <c r="I939" s="207" t="s">
        <v>11</v>
      </c>
      <c r="J939" s="225" t="s">
        <v>21</v>
      </c>
      <c r="K939" s="227" t="s">
        <v>95</v>
      </c>
      <c r="L939" s="191">
        <v>585.90279999999996</v>
      </c>
      <c r="M939" s="182"/>
      <c r="N939" s="182"/>
      <c r="O939" s="182"/>
      <c r="P939" s="182"/>
    </row>
    <row r="940" spans="1:16" s="91" customFormat="1" ht="15.75" customHeight="1">
      <c r="A940" s="311">
        <v>45625</v>
      </c>
      <c r="B940" s="319" t="s">
        <v>45</v>
      </c>
      <c r="C940" s="268" t="s">
        <v>67</v>
      </c>
      <c r="D940" s="203" t="s">
        <v>6</v>
      </c>
      <c r="E940" s="371">
        <v>5000</v>
      </c>
      <c r="F940" s="239">
        <f t="shared" si="14"/>
        <v>8.5338387186407036</v>
      </c>
      <c r="G940" s="207" t="s">
        <v>112</v>
      </c>
      <c r="H940" s="361"/>
      <c r="I940" s="207" t="s">
        <v>11</v>
      </c>
      <c r="J940" s="225" t="s">
        <v>21</v>
      </c>
      <c r="K940" s="227" t="s">
        <v>95</v>
      </c>
      <c r="L940" s="191">
        <v>585.90279999999996</v>
      </c>
      <c r="M940" s="182"/>
      <c r="N940" s="182"/>
      <c r="O940" s="182"/>
      <c r="P940" s="182"/>
    </row>
    <row r="941" spans="1:16" s="91" customFormat="1" ht="15.75" customHeight="1">
      <c r="A941" s="311">
        <v>45625</v>
      </c>
      <c r="B941" s="319" t="s">
        <v>44</v>
      </c>
      <c r="C941" s="268" t="s">
        <v>54</v>
      </c>
      <c r="D941" s="203" t="s">
        <v>6</v>
      </c>
      <c r="E941" s="371">
        <v>2000</v>
      </c>
      <c r="F941" s="239">
        <f t="shared" si="14"/>
        <v>3.4135354874562815</v>
      </c>
      <c r="G941" s="207" t="s">
        <v>112</v>
      </c>
      <c r="H941" s="358"/>
      <c r="I941" s="207" t="s">
        <v>11</v>
      </c>
      <c r="J941" s="225" t="s">
        <v>21</v>
      </c>
      <c r="K941" s="227" t="s">
        <v>95</v>
      </c>
      <c r="L941" s="191">
        <v>585.90279999999996</v>
      </c>
      <c r="M941" s="182"/>
      <c r="N941" s="182"/>
      <c r="O941" s="182"/>
      <c r="P941" s="182"/>
    </row>
    <row r="942" spans="1:16" s="91" customFormat="1" ht="15.75" customHeight="1">
      <c r="A942" s="311">
        <v>45625</v>
      </c>
      <c r="B942" s="319" t="s">
        <v>256</v>
      </c>
      <c r="C942" s="268" t="s">
        <v>54</v>
      </c>
      <c r="D942" s="203" t="s">
        <v>9</v>
      </c>
      <c r="E942" s="371">
        <v>7500</v>
      </c>
      <c r="F942" s="239">
        <f t="shared" si="14"/>
        <v>12.800758077961055</v>
      </c>
      <c r="G942" s="94" t="s">
        <v>656</v>
      </c>
      <c r="H942" s="357"/>
      <c r="I942" s="94" t="s">
        <v>14</v>
      </c>
      <c r="J942" s="225" t="s">
        <v>21</v>
      </c>
      <c r="K942" s="227" t="s">
        <v>95</v>
      </c>
      <c r="L942" s="191">
        <v>585.90279999999996</v>
      </c>
      <c r="M942" s="182"/>
      <c r="N942" s="182"/>
      <c r="O942" s="182"/>
      <c r="P942" s="182"/>
    </row>
    <row r="943" spans="1:16" s="91" customFormat="1" ht="15.75" customHeight="1">
      <c r="A943" s="311">
        <v>45625</v>
      </c>
      <c r="B943" s="319" t="s">
        <v>44</v>
      </c>
      <c r="C943" s="268" t="s">
        <v>54</v>
      </c>
      <c r="D943" s="203" t="s">
        <v>9</v>
      </c>
      <c r="E943" s="371">
        <v>2000</v>
      </c>
      <c r="F943" s="239">
        <f t="shared" si="14"/>
        <v>3.4135354874562815</v>
      </c>
      <c r="G943" s="94" t="s">
        <v>56</v>
      </c>
      <c r="H943" s="358"/>
      <c r="I943" s="94" t="s">
        <v>14</v>
      </c>
      <c r="J943" s="225" t="s">
        <v>21</v>
      </c>
      <c r="K943" s="227" t="s">
        <v>95</v>
      </c>
      <c r="L943" s="191">
        <v>585.90279999999996</v>
      </c>
      <c r="M943" s="182"/>
      <c r="N943" s="182"/>
      <c r="O943" s="182"/>
      <c r="P943" s="182"/>
    </row>
    <row r="944" spans="1:16" s="91" customFormat="1" ht="15.75" customHeight="1">
      <c r="A944" s="311">
        <v>45625</v>
      </c>
      <c r="B944" s="319" t="s">
        <v>46</v>
      </c>
      <c r="C944" s="268" t="s">
        <v>67</v>
      </c>
      <c r="D944" s="203" t="s">
        <v>9</v>
      </c>
      <c r="E944" s="371">
        <v>15000</v>
      </c>
      <c r="F944" s="239">
        <f t="shared" si="14"/>
        <v>25.601516155922109</v>
      </c>
      <c r="G944" s="94" t="s">
        <v>657</v>
      </c>
      <c r="H944" s="189"/>
      <c r="I944" s="94" t="s">
        <v>14</v>
      </c>
      <c r="J944" s="225" t="s">
        <v>21</v>
      </c>
      <c r="K944" s="227" t="s">
        <v>95</v>
      </c>
      <c r="L944" s="191">
        <v>585.90279999999996</v>
      </c>
      <c r="M944" s="182"/>
      <c r="N944" s="182"/>
      <c r="O944" s="182"/>
      <c r="P944" s="182"/>
    </row>
    <row r="945" spans="1:16" s="91" customFormat="1" ht="15.75" customHeight="1">
      <c r="A945" s="311">
        <v>45625</v>
      </c>
      <c r="B945" s="209" t="s">
        <v>44</v>
      </c>
      <c r="C945" s="268" t="s">
        <v>54</v>
      </c>
      <c r="D945" s="280" t="s">
        <v>9</v>
      </c>
      <c r="E945" s="371">
        <v>2000</v>
      </c>
      <c r="F945" s="239">
        <f t="shared" si="14"/>
        <v>3.4135354874562815</v>
      </c>
      <c r="G945" s="82" t="s">
        <v>229</v>
      </c>
      <c r="H945" s="357"/>
      <c r="I945" s="40" t="s">
        <v>225</v>
      </c>
      <c r="J945" s="225" t="s">
        <v>21</v>
      </c>
      <c r="K945" s="227" t="s">
        <v>95</v>
      </c>
      <c r="L945" s="191">
        <v>585.90279999999996</v>
      </c>
      <c r="M945" s="182"/>
      <c r="N945" s="182"/>
      <c r="O945" s="182"/>
      <c r="P945" s="182"/>
    </row>
    <row r="946" spans="1:16" s="91" customFormat="1" ht="15.75" customHeight="1">
      <c r="A946" s="311">
        <v>45625</v>
      </c>
      <c r="B946" s="319" t="s">
        <v>256</v>
      </c>
      <c r="C946" s="268" t="s">
        <v>54</v>
      </c>
      <c r="D946" s="203" t="s">
        <v>6</v>
      </c>
      <c r="E946" s="371">
        <v>7000</v>
      </c>
      <c r="F946" s="239">
        <f t="shared" si="14"/>
        <v>11.947374206096985</v>
      </c>
      <c r="G946" s="207" t="s">
        <v>661</v>
      </c>
      <c r="H946" s="189"/>
      <c r="I946" s="207" t="s">
        <v>55</v>
      </c>
      <c r="J946" s="225" t="s">
        <v>21</v>
      </c>
      <c r="K946" s="227" t="s">
        <v>95</v>
      </c>
      <c r="L946" s="191">
        <v>585.90279999999996</v>
      </c>
      <c r="M946" s="182"/>
      <c r="N946" s="182"/>
      <c r="O946" s="182"/>
      <c r="P946" s="182"/>
    </row>
    <row r="947" spans="1:16" s="91" customFormat="1" ht="15.75" customHeight="1">
      <c r="A947" s="311">
        <v>45625</v>
      </c>
      <c r="B947" s="319" t="s">
        <v>44</v>
      </c>
      <c r="C947" s="268" t="s">
        <v>54</v>
      </c>
      <c r="D947" s="203" t="s">
        <v>6</v>
      </c>
      <c r="E947" s="371">
        <v>2000</v>
      </c>
      <c r="F947" s="239">
        <f t="shared" si="14"/>
        <v>3.4135354874562815</v>
      </c>
      <c r="G947" s="207" t="s">
        <v>84</v>
      </c>
      <c r="H947" s="189"/>
      <c r="I947" s="207" t="s">
        <v>55</v>
      </c>
      <c r="J947" s="225" t="s">
        <v>21</v>
      </c>
      <c r="K947" s="227" t="s">
        <v>95</v>
      </c>
      <c r="L947" s="191">
        <v>585.90279999999996</v>
      </c>
      <c r="M947" s="182"/>
      <c r="N947" s="182"/>
      <c r="O947" s="182"/>
      <c r="P947" s="182"/>
    </row>
    <row r="948" spans="1:16" s="91" customFormat="1" ht="15.75" customHeight="1">
      <c r="A948" s="311">
        <v>45625</v>
      </c>
      <c r="B948" s="319" t="s">
        <v>46</v>
      </c>
      <c r="C948" s="268" t="s">
        <v>67</v>
      </c>
      <c r="D948" s="203" t="s">
        <v>6</v>
      </c>
      <c r="E948" s="371">
        <v>15000</v>
      </c>
      <c r="F948" s="239">
        <f t="shared" si="14"/>
        <v>25.601516155922109</v>
      </c>
      <c r="G948" s="207" t="s">
        <v>662</v>
      </c>
      <c r="H948" s="197"/>
      <c r="I948" s="207" t="s">
        <v>55</v>
      </c>
      <c r="J948" s="225" t="s">
        <v>21</v>
      </c>
      <c r="K948" s="227" t="s">
        <v>95</v>
      </c>
      <c r="L948" s="191">
        <v>585.90279999999996</v>
      </c>
      <c r="M948" s="182"/>
      <c r="N948" s="182"/>
      <c r="O948" s="182"/>
      <c r="P948" s="182"/>
    </row>
    <row r="949" spans="1:16" s="91" customFormat="1" ht="15.75" customHeight="1">
      <c r="A949" s="311">
        <v>45625</v>
      </c>
      <c r="B949" s="319" t="s">
        <v>44</v>
      </c>
      <c r="C949" s="268" t="s">
        <v>54</v>
      </c>
      <c r="D949" s="203" t="s">
        <v>5</v>
      </c>
      <c r="E949" s="371">
        <v>2000</v>
      </c>
      <c r="F949" s="239">
        <f t="shared" si="14"/>
        <v>3.4135354874562815</v>
      </c>
      <c r="G949" s="207" t="s">
        <v>57</v>
      </c>
      <c r="H949" s="189"/>
      <c r="I949" s="174" t="s">
        <v>43</v>
      </c>
      <c r="J949" s="225" t="s">
        <v>21</v>
      </c>
      <c r="K949" s="227" t="s">
        <v>95</v>
      </c>
      <c r="L949" s="191">
        <v>585.90279999999996</v>
      </c>
      <c r="M949" s="182"/>
      <c r="N949" s="182"/>
      <c r="O949" s="182"/>
      <c r="P949" s="182"/>
    </row>
    <row r="950" spans="1:16" s="91" customFormat="1" ht="15.75" customHeight="1">
      <c r="A950" s="311">
        <v>45625</v>
      </c>
      <c r="B950" s="319" t="s">
        <v>256</v>
      </c>
      <c r="C950" s="268" t="s">
        <v>54</v>
      </c>
      <c r="D950" s="269" t="s">
        <v>5</v>
      </c>
      <c r="E950" s="371">
        <v>7000</v>
      </c>
      <c r="F950" s="239">
        <f t="shared" si="14"/>
        <v>11.947374206096985</v>
      </c>
      <c r="G950" s="202" t="s">
        <v>223</v>
      </c>
      <c r="H950" s="197"/>
      <c r="I950" s="307" t="s">
        <v>43</v>
      </c>
      <c r="J950" s="225" t="s">
        <v>21</v>
      </c>
      <c r="K950" s="227" t="s">
        <v>95</v>
      </c>
      <c r="L950" s="191">
        <v>585.90279999999996</v>
      </c>
      <c r="M950" s="182"/>
      <c r="N950" s="182"/>
      <c r="O950" s="182"/>
      <c r="P950" s="182"/>
    </row>
    <row r="951" spans="1:16" s="91" customFormat="1" ht="15.75" customHeight="1">
      <c r="A951" s="311">
        <v>45625</v>
      </c>
      <c r="B951" s="319" t="s">
        <v>46</v>
      </c>
      <c r="C951" s="268" t="s">
        <v>67</v>
      </c>
      <c r="D951" s="269" t="s">
        <v>5</v>
      </c>
      <c r="E951" s="371">
        <v>15000</v>
      </c>
      <c r="F951" s="239">
        <f t="shared" si="14"/>
        <v>25.601516155922109</v>
      </c>
      <c r="G951" s="202" t="s">
        <v>224</v>
      </c>
      <c r="H951" s="197"/>
      <c r="I951" s="307" t="s">
        <v>43</v>
      </c>
      <c r="J951" s="225" t="s">
        <v>21</v>
      </c>
      <c r="K951" s="227" t="s">
        <v>95</v>
      </c>
      <c r="L951" s="191">
        <v>585.90279999999996</v>
      </c>
      <c r="M951" s="182"/>
      <c r="N951" s="182"/>
      <c r="O951" s="182"/>
      <c r="P951" s="182"/>
    </row>
    <row r="952" spans="1:16" s="91" customFormat="1" ht="15.75" customHeight="1">
      <c r="A952" s="311">
        <v>45625</v>
      </c>
      <c r="B952" s="319" t="s">
        <v>256</v>
      </c>
      <c r="C952" s="268" t="s">
        <v>54</v>
      </c>
      <c r="D952" s="269" t="s">
        <v>5</v>
      </c>
      <c r="E952" s="371">
        <v>7000</v>
      </c>
      <c r="F952" s="239">
        <f t="shared" si="14"/>
        <v>11.947374206096985</v>
      </c>
      <c r="G952" s="202" t="s">
        <v>684</v>
      </c>
      <c r="H952" s="357"/>
      <c r="I952" s="308" t="s">
        <v>24</v>
      </c>
      <c r="J952" s="225" t="s">
        <v>21</v>
      </c>
      <c r="K952" s="227" t="s">
        <v>95</v>
      </c>
      <c r="L952" s="191">
        <v>585.90279999999996</v>
      </c>
      <c r="M952" s="182"/>
      <c r="N952" s="182"/>
      <c r="O952" s="182"/>
      <c r="P952" s="182"/>
    </row>
    <row r="953" spans="1:16" s="91" customFormat="1" ht="15.75" customHeight="1">
      <c r="A953" s="311">
        <v>45625</v>
      </c>
      <c r="B953" s="319" t="s">
        <v>44</v>
      </c>
      <c r="C953" s="268" t="s">
        <v>54</v>
      </c>
      <c r="D953" s="269" t="s">
        <v>5</v>
      </c>
      <c r="E953" s="371">
        <v>2000</v>
      </c>
      <c r="F953" s="239">
        <f t="shared" si="14"/>
        <v>3.4135354874562815</v>
      </c>
      <c r="G953" s="202" t="s">
        <v>58</v>
      </c>
      <c r="H953" s="357"/>
      <c r="I953" s="308" t="s">
        <v>24</v>
      </c>
      <c r="J953" s="225" t="s">
        <v>21</v>
      </c>
      <c r="K953" s="227" t="s">
        <v>95</v>
      </c>
      <c r="L953" s="191">
        <v>585.90279999999996</v>
      </c>
      <c r="M953" s="182"/>
      <c r="N953" s="182"/>
      <c r="O953" s="182"/>
      <c r="P953" s="182"/>
    </row>
    <row r="954" spans="1:16" s="91" customFormat="1" ht="15.75" customHeight="1">
      <c r="A954" s="311">
        <v>45625</v>
      </c>
      <c r="B954" s="319" t="s">
        <v>46</v>
      </c>
      <c r="C954" s="268" t="s">
        <v>67</v>
      </c>
      <c r="D954" s="269" t="s">
        <v>5</v>
      </c>
      <c r="E954" s="371">
        <v>15000</v>
      </c>
      <c r="F954" s="239">
        <f t="shared" si="14"/>
        <v>25.601516155922109</v>
      </c>
      <c r="G954" s="202" t="s">
        <v>685</v>
      </c>
      <c r="H954" s="357"/>
      <c r="I954" s="308" t="s">
        <v>24</v>
      </c>
      <c r="J954" s="225" t="s">
        <v>21</v>
      </c>
      <c r="K954" s="227" t="s">
        <v>95</v>
      </c>
      <c r="L954" s="191">
        <v>585.90279999999996</v>
      </c>
      <c r="M954" s="182"/>
      <c r="N954" s="182"/>
      <c r="O954" s="182"/>
      <c r="P954" s="182"/>
    </row>
    <row r="955" spans="1:16" s="91" customFormat="1" ht="15.75" customHeight="1">
      <c r="A955" s="311">
        <v>45625</v>
      </c>
      <c r="B955" s="319" t="s">
        <v>256</v>
      </c>
      <c r="C955" s="268" t="s">
        <v>54</v>
      </c>
      <c r="D955" s="282" t="s">
        <v>6</v>
      </c>
      <c r="E955" s="371">
        <v>8000</v>
      </c>
      <c r="F955" s="239">
        <f t="shared" si="14"/>
        <v>13.654141949825126</v>
      </c>
      <c r="G955" s="272" t="s">
        <v>709</v>
      </c>
      <c r="H955" s="357"/>
      <c r="I955" s="304" t="s">
        <v>211</v>
      </c>
      <c r="J955" s="225" t="s">
        <v>21</v>
      </c>
      <c r="K955" s="227" t="s">
        <v>95</v>
      </c>
      <c r="L955" s="191">
        <v>585.90279999999996</v>
      </c>
      <c r="M955" s="182"/>
      <c r="N955" s="182"/>
      <c r="O955" s="182"/>
      <c r="P955" s="182"/>
    </row>
    <row r="956" spans="1:16" s="91" customFormat="1" ht="15.75" customHeight="1">
      <c r="A956" s="311">
        <v>45625</v>
      </c>
      <c r="B956" s="319" t="s">
        <v>44</v>
      </c>
      <c r="C956" s="268" t="s">
        <v>54</v>
      </c>
      <c r="D956" s="282" t="s">
        <v>6</v>
      </c>
      <c r="E956" s="371">
        <v>2000</v>
      </c>
      <c r="F956" s="239">
        <f t="shared" si="14"/>
        <v>3.4135354874562815</v>
      </c>
      <c r="G956" s="272" t="s">
        <v>231</v>
      </c>
      <c r="H956" s="357"/>
      <c r="I956" s="304" t="s">
        <v>211</v>
      </c>
      <c r="J956" s="225" t="s">
        <v>21</v>
      </c>
      <c r="K956" s="227" t="s">
        <v>95</v>
      </c>
      <c r="L956" s="191">
        <v>585.90279999999996</v>
      </c>
      <c r="M956" s="182"/>
      <c r="N956" s="182"/>
      <c r="O956" s="182"/>
      <c r="P956" s="182"/>
    </row>
    <row r="957" spans="1:16" s="91" customFormat="1" ht="15.75" customHeight="1">
      <c r="A957" s="311">
        <v>45625</v>
      </c>
      <c r="B957" s="319" t="s">
        <v>46</v>
      </c>
      <c r="C957" s="268" t="s">
        <v>67</v>
      </c>
      <c r="D957" s="282" t="s">
        <v>6</v>
      </c>
      <c r="E957" s="371">
        <v>15000</v>
      </c>
      <c r="F957" s="239">
        <f t="shared" si="14"/>
        <v>25.601516155922109</v>
      </c>
      <c r="G957" s="272" t="s">
        <v>710</v>
      </c>
      <c r="H957" s="357"/>
      <c r="I957" s="304" t="s">
        <v>211</v>
      </c>
      <c r="J957" s="225" t="s">
        <v>21</v>
      </c>
      <c r="K957" s="227" t="s">
        <v>95</v>
      </c>
      <c r="L957" s="191">
        <v>585.90279999999996</v>
      </c>
      <c r="M957" s="182"/>
      <c r="N957" s="182"/>
      <c r="O957" s="182"/>
      <c r="P957" s="182"/>
    </row>
    <row r="958" spans="1:16" s="91" customFormat="1" ht="15.75" customHeight="1">
      <c r="A958" s="311">
        <v>45625</v>
      </c>
      <c r="B958" s="319" t="s">
        <v>44</v>
      </c>
      <c r="C958" s="268" t="s">
        <v>54</v>
      </c>
      <c r="D958" s="185" t="s">
        <v>7</v>
      </c>
      <c r="E958" s="371">
        <v>2000</v>
      </c>
      <c r="F958" s="239">
        <f t="shared" si="14"/>
        <v>3.4135354874562815</v>
      </c>
      <c r="G958" s="51" t="s">
        <v>249</v>
      </c>
      <c r="H958" s="189"/>
      <c r="I958" s="85" t="s">
        <v>13</v>
      </c>
      <c r="J958" s="225" t="s">
        <v>21</v>
      </c>
      <c r="K958" s="227" t="s">
        <v>95</v>
      </c>
      <c r="L958" s="191">
        <v>585.90279999999996</v>
      </c>
      <c r="M958" s="182"/>
      <c r="N958" s="182"/>
      <c r="O958" s="182"/>
      <c r="P958" s="182"/>
    </row>
    <row r="959" spans="1:16" s="91" customFormat="1" ht="15.75" customHeight="1">
      <c r="A959" s="311">
        <v>45625</v>
      </c>
      <c r="B959" s="319" t="s">
        <v>227</v>
      </c>
      <c r="C959" s="268" t="s">
        <v>210</v>
      </c>
      <c r="D959" s="185" t="s">
        <v>7</v>
      </c>
      <c r="E959" s="371">
        <v>5200</v>
      </c>
      <c r="F959" s="239">
        <f t="shared" si="14"/>
        <v>8.8751922673863319</v>
      </c>
      <c r="G959" s="51" t="s">
        <v>623</v>
      </c>
      <c r="H959" s="241"/>
      <c r="I959" s="85" t="s">
        <v>13</v>
      </c>
      <c r="J959" s="225" t="s">
        <v>21</v>
      </c>
      <c r="K959" s="227" t="s">
        <v>95</v>
      </c>
      <c r="L959" s="191">
        <v>585.90279999999996</v>
      </c>
      <c r="M959" s="182"/>
      <c r="N959" s="182"/>
      <c r="O959" s="182"/>
      <c r="P959" s="182"/>
    </row>
    <row r="960" spans="1:16" s="91" customFormat="1" ht="15.75" customHeight="1">
      <c r="A960" s="311">
        <v>45625</v>
      </c>
      <c r="B960" s="319" t="s">
        <v>277</v>
      </c>
      <c r="C960" s="268" t="s">
        <v>54</v>
      </c>
      <c r="D960" s="185" t="s">
        <v>7</v>
      </c>
      <c r="E960" s="371">
        <v>7000</v>
      </c>
      <c r="F960" s="239">
        <f t="shared" si="14"/>
        <v>11.947374206096985</v>
      </c>
      <c r="G960" s="51" t="s">
        <v>624</v>
      </c>
      <c r="H960" s="189"/>
      <c r="I960" s="85" t="s">
        <v>13</v>
      </c>
      <c r="J960" s="225" t="s">
        <v>21</v>
      </c>
      <c r="K960" s="227" t="s">
        <v>95</v>
      </c>
      <c r="L960" s="191">
        <v>585.90279999999996</v>
      </c>
      <c r="M960" s="182"/>
      <c r="N960" s="182"/>
      <c r="O960" s="182"/>
      <c r="P960" s="182"/>
    </row>
    <row r="961" spans="1:16" s="91" customFormat="1" ht="15.75" customHeight="1">
      <c r="A961" s="311">
        <v>45625</v>
      </c>
      <c r="B961" s="319" t="s">
        <v>755</v>
      </c>
      <c r="C961" s="268" t="s">
        <v>67</v>
      </c>
      <c r="D961" s="185" t="s">
        <v>7</v>
      </c>
      <c r="E961" s="371">
        <v>10000</v>
      </c>
      <c r="F961" s="239">
        <f t="shared" si="14"/>
        <v>17.067677437281407</v>
      </c>
      <c r="G961" s="51" t="s">
        <v>625</v>
      </c>
      <c r="H961" s="189"/>
      <c r="I961" s="85" t="s">
        <v>13</v>
      </c>
      <c r="J961" s="225" t="s">
        <v>21</v>
      </c>
      <c r="K961" s="227" t="s">
        <v>95</v>
      </c>
      <c r="L961" s="191">
        <v>585.90279999999996</v>
      </c>
      <c r="M961" s="182"/>
      <c r="N961" s="182"/>
      <c r="O961" s="182"/>
      <c r="P961" s="182"/>
    </row>
    <row r="962" spans="1:16" s="91" customFormat="1" ht="15.75" customHeight="1">
      <c r="A962" s="187">
        <v>45626</v>
      </c>
      <c r="B962" s="343" t="s">
        <v>259</v>
      </c>
      <c r="C962" s="268" t="s">
        <v>116</v>
      </c>
      <c r="D962" s="269" t="s">
        <v>9</v>
      </c>
      <c r="E962" s="371">
        <v>0</v>
      </c>
      <c r="F962" s="239">
        <f t="shared" ref="F962:F986" si="15">E962/L962</f>
        <v>0</v>
      </c>
      <c r="G962" s="188" t="s">
        <v>216</v>
      </c>
      <c r="H962" s="190"/>
      <c r="I962" s="309" t="s">
        <v>260</v>
      </c>
      <c r="J962" s="225" t="s">
        <v>21</v>
      </c>
      <c r="K962" s="227" t="s">
        <v>95</v>
      </c>
      <c r="L962" s="191">
        <v>585.90279999999996</v>
      </c>
      <c r="M962" s="182"/>
      <c r="N962" s="182"/>
      <c r="O962" s="182"/>
      <c r="P962" s="182"/>
    </row>
    <row r="963" spans="1:16" s="91" customFormat="1" ht="15.75" customHeight="1">
      <c r="A963" s="187">
        <v>45626</v>
      </c>
      <c r="B963" s="343" t="s">
        <v>215</v>
      </c>
      <c r="C963" s="268" t="s">
        <v>116</v>
      </c>
      <c r="D963" s="269" t="s">
        <v>9</v>
      </c>
      <c r="E963" s="371">
        <v>14223</v>
      </c>
      <c r="F963" s="239">
        <f t="shared" si="15"/>
        <v>24.275357619045344</v>
      </c>
      <c r="G963" s="188" t="s">
        <v>216</v>
      </c>
      <c r="H963" s="190"/>
      <c r="I963" s="309" t="s">
        <v>117</v>
      </c>
      <c r="J963" s="225" t="s">
        <v>21</v>
      </c>
      <c r="K963" s="227" t="s">
        <v>95</v>
      </c>
      <c r="L963" s="191">
        <v>585.90279999999996</v>
      </c>
      <c r="M963" s="182"/>
      <c r="N963" s="182"/>
      <c r="O963" s="182"/>
      <c r="P963" s="182"/>
    </row>
    <row r="964" spans="1:16" s="91" customFormat="1" ht="15.75" customHeight="1">
      <c r="A964" s="187">
        <v>45626</v>
      </c>
      <c r="B964" s="343" t="s">
        <v>217</v>
      </c>
      <c r="C964" s="268" t="s">
        <v>116</v>
      </c>
      <c r="D964" s="269" t="s">
        <v>9</v>
      </c>
      <c r="E964" s="371">
        <v>28796</v>
      </c>
      <c r="F964" s="239">
        <f t="shared" si="15"/>
        <v>49.148083948395538</v>
      </c>
      <c r="G964" s="188" t="s">
        <v>216</v>
      </c>
      <c r="H964" s="190"/>
      <c r="I964" s="309" t="s">
        <v>53</v>
      </c>
      <c r="J964" s="225" t="s">
        <v>21</v>
      </c>
      <c r="K964" s="227" t="s">
        <v>95</v>
      </c>
      <c r="L964" s="191">
        <v>585.90279999999996</v>
      </c>
      <c r="M964" s="182"/>
      <c r="N964" s="182"/>
      <c r="O964" s="182"/>
      <c r="P964" s="182"/>
    </row>
    <row r="965" spans="1:16" s="91" customFormat="1" ht="15.75" customHeight="1">
      <c r="A965" s="311">
        <v>45626</v>
      </c>
      <c r="B965" s="319" t="s">
        <v>44</v>
      </c>
      <c r="C965" s="268" t="s">
        <v>54</v>
      </c>
      <c r="D965" s="269" t="s">
        <v>8</v>
      </c>
      <c r="E965" s="371">
        <v>2000</v>
      </c>
      <c r="F965" s="239">
        <f t="shared" si="15"/>
        <v>3.4135354874562815</v>
      </c>
      <c r="G965" s="51" t="s">
        <v>219</v>
      </c>
      <c r="H965" s="357"/>
      <c r="I965" s="85" t="s">
        <v>16</v>
      </c>
      <c r="J965" s="225" t="s">
        <v>21</v>
      </c>
      <c r="K965" s="227" t="s">
        <v>95</v>
      </c>
      <c r="L965" s="191">
        <v>585.90279999999996</v>
      </c>
      <c r="M965" s="182"/>
      <c r="N965" s="182"/>
      <c r="O965" s="182"/>
      <c r="P965" s="182"/>
    </row>
    <row r="966" spans="1:16" s="91" customFormat="1" ht="15.75" customHeight="1">
      <c r="A966" s="311">
        <v>45626</v>
      </c>
      <c r="B966" s="319" t="s">
        <v>46</v>
      </c>
      <c r="C966" s="268" t="s">
        <v>67</v>
      </c>
      <c r="D966" s="269" t="s">
        <v>8</v>
      </c>
      <c r="E966" s="371">
        <v>15000</v>
      </c>
      <c r="F966" s="239">
        <f t="shared" si="15"/>
        <v>25.601516155922109</v>
      </c>
      <c r="G966" s="51" t="s">
        <v>613</v>
      </c>
      <c r="H966" s="357"/>
      <c r="I966" s="85" t="s">
        <v>16</v>
      </c>
      <c r="J966" s="225" t="s">
        <v>21</v>
      </c>
      <c r="K966" s="227" t="s">
        <v>95</v>
      </c>
      <c r="L966" s="191">
        <v>585.90279999999996</v>
      </c>
      <c r="M966" s="182"/>
      <c r="N966" s="182"/>
      <c r="O966" s="182"/>
      <c r="P966" s="182"/>
    </row>
    <row r="967" spans="1:16" s="91" customFormat="1" ht="15.75" customHeight="1">
      <c r="A967" s="187">
        <v>45626</v>
      </c>
      <c r="B967" s="318" t="s">
        <v>44</v>
      </c>
      <c r="C967" s="268" t="s">
        <v>54</v>
      </c>
      <c r="D967" s="185" t="s">
        <v>6</v>
      </c>
      <c r="E967" s="371">
        <v>2000</v>
      </c>
      <c r="F967" s="239">
        <f t="shared" si="15"/>
        <v>3.4135354874562815</v>
      </c>
      <c r="G967" s="188" t="s">
        <v>59</v>
      </c>
      <c r="H967" s="190"/>
      <c r="I967" s="304" t="s">
        <v>69</v>
      </c>
      <c r="J967" s="225" t="s">
        <v>21</v>
      </c>
      <c r="K967" s="227" t="s">
        <v>95</v>
      </c>
      <c r="L967" s="191">
        <v>585.90279999999996</v>
      </c>
      <c r="M967" s="182"/>
      <c r="N967" s="182"/>
      <c r="O967" s="182"/>
      <c r="P967" s="182"/>
    </row>
    <row r="968" spans="1:16" s="91" customFormat="1" ht="15.75" customHeight="1">
      <c r="A968" s="187">
        <v>45626</v>
      </c>
      <c r="B968" s="318" t="s">
        <v>46</v>
      </c>
      <c r="C968" s="268" t="s">
        <v>67</v>
      </c>
      <c r="D968" s="185" t="s">
        <v>6</v>
      </c>
      <c r="E968" s="371">
        <v>15000</v>
      </c>
      <c r="F968" s="239">
        <f t="shared" si="15"/>
        <v>25.601516155922109</v>
      </c>
      <c r="G968" s="188" t="s">
        <v>645</v>
      </c>
      <c r="H968" s="190"/>
      <c r="I968" s="304" t="s">
        <v>69</v>
      </c>
      <c r="J968" s="225" t="s">
        <v>21</v>
      </c>
      <c r="K968" s="227" t="s">
        <v>95</v>
      </c>
      <c r="L968" s="191">
        <v>585.90279999999996</v>
      </c>
      <c r="M968" s="182"/>
      <c r="N968" s="182"/>
      <c r="O968" s="182"/>
      <c r="P968" s="182"/>
    </row>
    <row r="969" spans="1:16" s="91" customFormat="1" ht="15.75" customHeight="1">
      <c r="A969" s="311">
        <v>45626</v>
      </c>
      <c r="B969" s="319" t="s">
        <v>46</v>
      </c>
      <c r="C969" s="268" t="s">
        <v>67</v>
      </c>
      <c r="D969" s="269" t="s">
        <v>6</v>
      </c>
      <c r="E969" s="371">
        <v>10000</v>
      </c>
      <c r="F969" s="239">
        <f t="shared" si="15"/>
        <v>17.067677437281407</v>
      </c>
      <c r="G969" s="202" t="s">
        <v>245</v>
      </c>
      <c r="H969" s="189"/>
      <c r="I969" s="303" t="s">
        <v>11</v>
      </c>
      <c r="J969" s="225" t="s">
        <v>21</v>
      </c>
      <c r="K969" s="227" t="s">
        <v>95</v>
      </c>
      <c r="L969" s="191">
        <v>585.90279999999996</v>
      </c>
      <c r="M969" s="182"/>
      <c r="N969" s="182"/>
      <c r="O969" s="182"/>
      <c r="P969" s="182"/>
    </row>
    <row r="970" spans="1:16" s="91" customFormat="1" ht="15.75" customHeight="1">
      <c r="A970" s="311">
        <v>45626</v>
      </c>
      <c r="B970" s="319" t="s">
        <v>45</v>
      </c>
      <c r="C970" s="268" t="s">
        <v>67</v>
      </c>
      <c r="D970" s="269" t="s">
        <v>6</v>
      </c>
      <c r="E970" s="371">
        <v>5000</v>
      </c>
      <c r="F970" s="239">
        <f t="shared" si="15"/>
        <v>8.5338387186407036</v>
      </c>
      <c r="G970" s="202" t="s">
        <v>112</v>
      </c>
      <c r="H970" s="189"/>
      <c r="I970" s="303" t="s">
        <v>11</v>
      </c>
      <c r="J970" s="225" t="s">
        <v>21</v>
      </c>
      <c r="K970" s="227" t="s">
        <v>95</v>
      </c>
      <c r="L970" s="191">
        <v>585.90279999999996</v>
      </c>
      <c r="M970" s="182"/>
      <c r="N970" s="182"/>
      <c r="O970" s="182"/>
      <c r="P970" s="182"/>
    </row>
    <row r="971" spans="1:16" s="91" customFormat="1" ht="15.75" customHeight="1">
      <c r="A971" s="311">
        <v>45626</v>
      </c>
      <c r="B971" s="319" t="s">
        <v>44</v>
      </c>
      <c r="C971" s="268" t="s">
        <v>54</v>
      </c>
      <c r="D971" s="269" t="s">
        <v>6</v>
      </c>
      <c r="E971" s="371">
        <v>2000</v>
      </c>
      <c r="F971" s="239">
        <f t="shared" si="15"/>
        <v>3.4135354874562815</v>
      </c>
      <c r="G971" s="202" t="s">
        <v>112</v>
      </c>
      <c r="H971" s="189"/>
      <c r="I971" s="303" t="s">
        <v>11</v>
      </c>
      <c r="J971" s="225" t="s">
        <v>21</v>
      </c>
      <c r="K971" s="227" t="s">
        <v>95</v>
      </c>
      <c r="L971" s="191">
        <v>585.90279999999996</v>
      </c>
      <c r="M971" s="182"/>
      <c r="N971" s="182"/>
      <c r="O971" s="182"/>
      <c r="P971" s="182"/>
    </row>
    <row r="972" spans="1:16" s="91" customFormat="1" ht="15.75" customHeight="1">
      <c r="A972" s="311">
        <v>45626</v>
      </c>
      <c r="B972" s="319" t="s">
        <v>44</v>
      </c>
      <c r="C972" s="268" t="s">
        <v>54</v>
      </c>
      <c r="D972" s="269" t="s">
        <v>9</v>
      </c>
      <c r="E972" s="371">
        <v>2000</v>
      </c>
      <c r="F972" s="239">
        <f t="shared" si="15"/>
        <v>3.4135354874562815</v>
      </c>
      <c r="G972" s="51" t="s">
        <v>56</v>
      </c>
      <c r="H972" s="189"/>
      <c r="I972" s="306" t="s">
        <v>14</v>
      </c>
      <c r="J972" s="225" t="s">
        <v>21</v>
      </c>
      <c r="K972" s="227" t="s">
        <v>95</v>
      </c>
      <c r="L972" s="191">
        <v>585.90279999999996</v>
      </c>
      <c r="M972" s="182"/>
      <c r="N972" s="182"/>
      <c r="O972" s="182"/>
      <c r="P972" s="182"/>
    </row>
    <row r="973" spans="1:16" s="91" customFormat="1" ht="15.75" customHeight="1">
      <c r="A973" s="311">
        <v>45626</v>
      </c>
      <c r="B973" s="319" t="s">
        <v>46</v>
      </c>
      <c r="C973" s="268" t="s">
        <v>67</v>
      </c>
      <c r="D973" s="269" t="s">
        <v>9</v>
      </c>
      <c r="E973" s="371">
        <v>15000</v>
      </c>
      <c r="F973" s="239">
        <f t="shared" si="15"/>
        <v>25.601516155922109</v>
      </c>
      <c r="G973" s="51" t="s">
        <v>658</v>
      </c>
      <c r="H973" s="175"/>
      <c r="I973" s="306" t="s">
        <v>14</v>
      </c>
      <c r="J973" s="225" t="s">
        <v>21</v>
      </c>
      <c r="K973" s="227" t="s">
        <v>95</v>
      </c>
      <c r="L973" s="191">
        <v>585.90279999999996</v>
      </c>
      <c r="M973" s="182"/>
      <c r="N973" s="182"/>
      <c r="O973" s="182"/>
      <c r="P973" s="182"/>
    </row>
    <row r="974" spans="1:16" s="91" customFormat="1" ht="15.75" customHeight="1">
      <c r="A974" s="311">
        <v>45626</v>
      </c>
      <c r="B974" s="319" t="s">
        <v>44</v>
      </c>
      <c r="C974" s="268" t="s">
        <v>54</v>
      </c>
      <c r="D974" s="269" t="s">
        <v>6</v>
      </c>
      <c r="E974" s="371">
        <v>2000</v>
      </c>
      <c r="F974" s="239">
        <f t="shared" si="15"/>
        <v>3.4135354874562815</v>
      </c>
      <c r="G974" s="202" t="s">
        <v>84</v>
      </c>
      <c r="H974" s="197"/>
      <c r="I974" s="303" t="s">
        <v>55</v>
      </c>
      <c r="J974" s="225" t="s">
        <v>21</v>
      </c>
      <c r="K974" s="227" t="s">
        <v>95</v>
      </c>
      <c r="L974" s="191">
        <v>585.90279999999996</v>
      </c>
      <c r="M974" s="182"/>
      <c r="N974" s="182"/>
      <c r="O974" s="182"/>
      <c r="P974" s="182"/>
    </row>
    <row r="975" spans="1:16" s="91" customFormat="1" ht="15.75" customHeight="1">
      <c r="A975" s="311">
        <v>45626</v>
      </c>
      <c r="B975" s="319" t="s">
        <v>46</v>
      </c>
      <c r="C975" s="268" t="s">
        <v>67</v>
      </c>
      <c r="D975" s="269" t="s">
        <v>6</v>
      </c>
      <c r="E975" s="371">
        <v>15000</v>
      </c>
      <c r="F975" s="239">
        <f t="shared" si="15"/>
        <v>25.601516155922109</v>
      </c>
      <c r="G975" s="202" t="s">
        <v>662</v>
      </c>
      <c r="H975" s="197"/>
      <c r="I975" s="303" t="s">
        <v>55</v>
      </c>
      <c r="J975" s="225" t="s">
        <v>21</v>
      </c>
      <c r="K975" s="227" t="s">
        <v>95</v>
      </c>
      <c r="L975" s="191">
        <v>585.90279999999996</v>
      </c>
      <c r="M975" s="182"/>
      <c r="N975" s="182"/>
      <c r="O975" s="182"/>
      <c r="P975" s="182"/>
    </row>
    <row r="976" spans="1:16" s="91" customFormat="1" ht="15.75" customHeight="1">
      <c r="A976" s="311">
        <v>45626</v>
      </c>
      <c r="B976" s="319" t="s">
        <v>46</v>
      </c>
      <c r="C976" s="268" t="s">
        <v>67</v>
      </c>
      <c r="D976" s="269" t="s">
        <v>5</v>
      </c>
      <c r="E976" s="371">
        <v>15000</v>
      </c>
      <c r="F976" s="239">
        <f t="shared" si="15"/>
        <v>25.601516155922109</v>
      </c>
      <c r="G976" s="202" t="s">
        <v>224</v>
      </c>
      <c r="H976" s="197"/>
      <c r="I976" s="307" t="s">
        <v>43</v>
      </c>
      <c r="J976" s="225" t="s">
        <v>21</v>
      </c>
      <c r="K976" s="227" t="s">
        <v>95</v>
      </c>
      <c r="L976" s="191">
        <v>585.90279999999996</v>
      </c>
      <c r="M976" s="182"/>
      <c r="N976" s="182"/>
      <c r="O976" s="182"/>
      <c r="P976" s="182"/>
    </row>
    <row r="977" spans="1:16" s="91" customFormat="1" ht="15.75" customHeight="1">
      <c r="A977" s="311">
        <v>45626</v>
      </c>
      <c r="B977" s="319" t="s">
        <v>44</v>
      </c>
      <c r="C977" s="268" t="s">
        <v>54</v>
      </c>
      <c r="D977" s="269" t="s">
        <v>5</v>
      </c>
      <c r="E977" s="371">
        <v>2000</v>
      </c>
      <c r="F977" s="239">
        <f t="shared" si="15"/>
        <v>3.4135354874562815</v>
      </c>
      <c r="G977" s="202" t="s">
        <v>57</v>
      </c>
      <c r="H977" s="197"/>
      <c r="I977" s="307" t="s">
        <v>43</v>
      </c>
      <c r="J977" s="225" t="s">
        <v>21</v>
      </c>
      <c r="K977" s="227" t="s">
        <v>95</v>
      </c>
      <c r="L977" s="191">
        <v>585.90279999999996</v>
      </c>
      <c r="M977" s="182"/>
      <c r="N977" s="182"/>
      <c r="O977" s="182"/>
      <c r="P977" s="182"/>
    </row>
    <row r="978" spans="1:16" s="186" customFormat="1" ht="15.75" customHeight="1">
      <c r="A978" s="311">
        <v>45626</v>
      </c>
      <c r="B978" s="319" t="s">
        <v>44</v>
      </c>
      <c r="C978" s="268" t="s">
        <v>54</v>
      </c>
      <c r="D978" s="269" t="s">
        <v>5</v>
      </c>
      <c r="E978" s="371">
        <v>2000</v>
      </c>
      <c r="F978" s="239">
        <f t="shared" si="15"/>
        <v>3.4135354874562815</v>
      </c>
      <c r="G978" s="202" t="s">
        <v>58</v>
      </c>
      <c r="H978" s="357"/>
      <c r="I978" s="308" t="s">
        <v>24</v>
      </c>
      <c r="J978" s="225" t="s">
        <v>21</v>
      </c>
      <c r="K978" s="227" t="s">
        <v>95</v>
      </c>
      <c r="L978" s="191">
        <v>585.90279999999996</v>
      </c>
      <c r="M978" s="182"/>
      <c r="N978" s="182"/>
      <c r="O978" s="182"/>
      <c r="P978" s="182"/>
    </row>
    <row r="979" spans="1:16" s="91" customFormat="1" ht="15.75" customHeight="1">
      <c r="A979" s="311">
        <v>45626</v>
      </c>
      <c r="B979" s="319" t="s">
        <v>46</v>
      </c>
      <c r="C979" s="268" t="s">
        <v>67</v>
      </c>
      <c r="D979" s="269" t="s">
        <v>5</v>
      </c>
      <c r="E979" s="371">
        <v>15000</v>
      </c>
      <c r="F979" s="239">
        <f t="shared" si="15"/>
        <v>25.601516155922109</v>
      </c>
      <c r="G979" s="207" t="s">
        <v>685</v>
      </c>
      <c r="H979" s="357"/>
      <c r="I979" s="308" t="s">
        <v>24</v>
      </c>
      <c r="J979" s="225" t="s">
        <v>21</v>
      </c>
      <c r="K979" s="227" t="s">
        <v>95</v>
      </c>
      <c r="L979" s="191">
        <v>585.90279999999996</v>
      </c>
      <c r="M979" s="182"/>
      <c r="N979" s="182"/>
      <c r="O979" s="182"/>
      <c r="P979" s="182"/>
    </row>
    <row r="980" spans="1:16" s="91" customFormat="1" ht="15.75" customHeight="1">
      <c r="A980" s="311">
        <v>45626</v>
      </c>
      <c r="B980" s="319" t="s">
        <v>256</v>
      </c>
      <c r="C980" s="268" t="s">
        <v>54</v>
      </c>
      <c r="D980" s="269" t="s">
        <v>5</v>
      </c>
      <c r="E980" s="371">
        <v>7000</v>
      </c>
      <c r="F980" s="239">
        <f t="shared" si="15"/>
        <v>11.947374206096985</v>
      </c>
      <c r="G980" s="207" t="s">
        <v>699</v>
      </c>
      <c r="H980" s="270"/>
      <c r="I980" s="304" t="s">
        <v>93</v>
      </c>
      <c r="J980" s="225" t="s">
        <v>21</v>
      </c>
      <c r="K980" s="227" t="s">
        <v>95</v>
      </c>
      <c r="L980" s="191">
        <v>585.90279999999996</v>
      </c>
      <c r="M980" s="182"/>
      <c r="N980" s="182"/>
      <c r="O980" s="182"/>
      <c r="P980" s="182"/>
    </row>
    <row r="981" spans="1:16" s="91" customFormat="1" ht="15.75" customHeight="1">
      <c r="A981" s="311">
        <v>45626</v>
      </c>
      <c r="B981" s="319" t="s">
        <v>44</v>
      </c>
      <c r="C981" s="268" t="s">
        <v>54</v>
      </c>
      <c r="D981" s="269" t="s">
        <v>5</v>
      </c>
      <c r="E981" s="371">
        <v>2000</v>
      </c>
      <c r="F981" s="239">
        <f t="shared" si="15"/>
        <v>3.4135354874562815</v>
      </c>
      <c r="G981" s="202" t="s">
        <v>94</v>
      </c>
      <c r="H981" s="270"/>
      <c r="I981" s="304" t="s">
        <v>93</v>
      </c>
      <c r="J981" s="225" t="s">
        <v>21</v>
      </c>
      <c r="K981" s="227" t="s">
        <v>95</v>
      </c>
      <c r="L981" s="191">
        <v>585.90279999999996</v>
      </c>
      <c r="M981" s="182"/>
      <c r="N981" s="182"/>
      <c r="O981" s="182"/>
      <c r="P981" s="182"/>
    </row>
    <row r="982" spans="1:16" s="91" customFormat="1" ht="15.75" customHeight="1">
      <c r="A982" s="311">
        <v>45626</v>
      </c>
      <c r="B982" s="319" t="s">
        <v>46</v>
      </c>
      <c r="C982" s="268" t="s">
        <v>67</v>
      </c>
      <c r="D982" s="269" t="s">
        <v>5</v>
      </c>
      <c r="E982" s="371">
        <v>10000</v>
      </c>
      <c r="F982" s="239">
        <f t="shared" si="15"/>
        <v>17.067677437281407</v>
      </c>
      <c r="G982" s="202" t="s">
        <v>700</v>
      </c>
      <c r="H982" s="270"/>
      <c r="I982" s="304" t="s">
        <v>93</v>
      </c>
      <c r="J982" s="225" t="s">
        <v>21</v>
      </c>
      <c r="K982" s="227" t="s">
        <v>95</v>
      </c>
      <c r="L982" s="191">
        <v>585.90279999999996</v>
      </c>
      <c r="M982" s="182"/>
      <c r="N982" s="182"/>
      <c r="O982" s="182"/>
      <c r="P982" s="182"/>
    </row>
    <row r="983" spans="1:16" s="91" customFormat="1" ht="15.75" customHeight="1">
      <c r="A983" s="311">
        <v>45626</v>
      </c>
      <c r="B983" s="319" t="s">
        <v>44</v>
      </c>
      <c r="C983" s="268" t="s">
        <v>54</v>
      </c>
      <c r="D983" s="282" t="s">
        <v>6</v>
      </c>
      <c r="E983" s="371">
        <v>2000</v>
      </c>
      <c r="F983" s="239">
        <f t="shared" si="15"/>
        <v>3.4135354874562815</v>
      </c>
      <c r="G983" s="272" t="s">
        <v>231</v>
      </c>
      <c r="H983" s="357"/>
      <c r="I983" s="304" t="s">
        <v>211</v>
      </c>
      <c r="J983" s="225" t="s">
        <v>21</v>
      </c>
      <c r="K983" s="227" t="s">
        <v>95</v>
      </c>
      <c r="L983" s="191">
        <v>585.90279999999996</v>
      </c>
      <c r="M983" s="182"/>
      <c r="N983" s="182"/>
      <c r="O983" s="182"/>
      <c r="P983" s="182"/>
    </row>
    <row r="984" spans="1:16" s="91" customFormat="1" ht="15.75" customHeight="1">
      <c r="A984" s="311">
        <v>45626</v>
      </c>
      <c r="B984" s="319" t="s">
        <v>46</v>
      </c>
      <c r="C984" s="268" t="s">
        <v>67</v>
      </c>
      <c r="D984" s="282" t="s">
        <v>6</v>
      </c>
      <c r="E984" s="371">
        <v>15000</v>
      </c>
      <c r="F984" s="239">
        <f t="shared" si="15"/>
        <v>25.601516155922109</v>
      </c>
      <c r="G984" s="272" t="s">
        <v>710</v>
      </c>
      <c r="H984" s="357"/>
      <c r="I984" s="304" t="s">
        <v>211</v>
      </c>
      <c r="J984" s="225" t="s">
        <v>21</v>
      </c>
      <c r="K984" s="227" t="s">
        <v>95</v>
      </c>
      <c r="L984" s="191">
        <v>585.90279999999996</v>
      </c>
      <c r="M984" s="182"/>
      <c r="N984" s="182"/>
      <c r="O984" s="182"/>
      <c r="P984" s="182"/>
    </row>
    <row r="985" spans="1:16" s="91" customFormat="1" ht="15.75" customHeight="1">
      <c r="A985" s="311">
        <v>45626</v>
      </c>
      <c r="B985" s="349" t="s">
        <v>44</v>
      </c>
      <c r="C985" s="268" t="s">
        <v>54</v>
      </c>
      <c r="D985" s="185" t="s">
        <v>7</v>
      </c>
      <c r="E985" s="371">
        <v>2800</v>
      </c>
      <c r="F985" s="239">
        <f t="shared" si="15"/>
        <v>4.7789496824387943</v>
      </c>
      <c r="G985" s="82" t="s">
        <v>249</v>
      </c>
      <c r="H985" s="241"/>
      <c r="I985" s="85" t="s">
        <v>13</v>
      </c>
      <c r="J985" s="225" t="s">
        <v>21</v>
      </c>
      <c r="K985" s="227" t="s">
        <v>95</v>
      </c>
      <c r="L985" s="191">
        <v>585.90279999999996</v>
      </c>
      <c r="M985" s="182"/>
      <c r="N985" s="182"/>
      <c r="O985" s="182"/>
      <c r="P985" s="182"/>
    </row>
    <row r="986" spans="1:16" s="91" customFormat="1" ht="15.75" customHeight="1">
      <c r="A986" s="311">
        <v>45626</v>
      </c>
      <c r="B986" s="350" t="s">
        <v>620</v>
      </c>
      <c r="C986" s="268" t="s">
        <v>54</v>
      </c>
      <c r="D986" s="185" t="s">
        <v>7</v>
      </c>
      <c r="E986" s="371">
        <v>7000</v>
      </c>
      <c r="F986" s="239">
        <f t="shared" si="15"/>
        <v>11.947374206096985</v>
      </c>
      <c r="G986" s="82" t="s">
        <v>626</v>
      </c>
      <c r="H986" s="241"/>
      <c r="I986" s="85" t="s">
        <v>13</v>
      </c>
      <c r="J986" s="225" t="s">
        <v>21</v>
      </c>
      <c r="K986" s="227" t="s">
        <v>95</v>
      </c>
      <c r="L986" s="191">
        <v>585.90279999999996</v>
      </c>
      <c r="M986" s="182"/>
      <c r="N986" s="182"/>
      <c r="O986" s="182"/>
      <c r="P986" s="182"/>
    </row>
    <row r="987" spans="1:16" s="91" customFormat="1" ht="15.75" customHeight="1">
      <c r="A987" s="38"/>
      <c r="B987" s="318"/>
      <c r="C987" s="94"/>
      <c r="D987" s="218"/>
      <c r="E987" s="372"/>
      <c r="F987" s="239"/>
      <c r="G987" s="51"/>
      <c r="H987" s="241"/>
      <c r="I987" s="44"/>
      <c r="J987" s="225"/>
      <c r="K987" s="227"/>
      <c r="L987" s="191"/>
    </row>
    <row r="988" spans="1:16" s="91" customFormat="1" ht="15.75" customHeight="1">
      <c r="A988" s="38"/>
      <c r="B988" s="318"/>
      <c r="C988" s="94"/>
      <c r="D988" s="218"/>
      <c r="E988" s="372"/>
      <c r="F988" s="239"/>
      <c r="G988" s="51"/>
      <c r="H988" s="175"/>
      <c r="I988" s="94"/>
      <c r="J988" s="225"/>
      <c r="K988" s="227"/>
      <c r="L988" s="191"/>
    </row>
    <row r="989" spans="1:16" s="91" customFormat="1" ht="15.75" customHeight="1">
      <c r="A989" s="38"/>
      <c r="B989" s="318"/>
      <c r="C989" s="94"/>
      <c r="D989" s="218"/>
      <c r="E989" s="372"/>
      <c r="F989" s="239"/>
      <c r="G989" s="51"/>
      <c r="H989" s="175"/>
      <c r="I989" s="36"/>
      <c r="J989" s="225"/>
      <c r="K989" s="227"/>
      <c r="L989" s="191"/>
    </row>
    <row r="990" spans="1:16" s="91" customFormat="1" ht="15.75" customHeight="1">
      <c r="A990" s="38"/>
      <c r="B990" s="318"/>
      <c r="C990" s="94"/>
      <c r="D990" s="218"/>
      <c r="E990" s="372"/>
      <c r="F990" s="239"/>
      <c r="G990" s="51"/>
      <c r="H990" s="175"/>
      <c r="I990" s="44"/>
      <c r="J990" s="225"/>
      <c r="K990" s="227"/>
      <c r="L990" s="191"/>
    </row>
    <row r="991" spans="1:16" s="91" customFormat="1" ht="15.75" customHeight="1">
      <c r="A991" s="38"/>
      <c r="B991" s="318"/>
      <c r="C991" s="94"/>
      <c r="D991" s="218"/>
      <c r="E991" s="372"/>
      <c r="F991" s="239"/>
      <c r="G991" s="51"/>
      <c r="H991" s="189"/>
      <c r="I991" s="44"/>
      <c r="J991" s="225"/>
      <c r="K991" s="227"/>
      <c r="L991" s="191"/>
    </row>
    <row r="992" spans="1:16" s="91" customFormat="1" ht="15.75" customHeight="1">
      <c r="A992" s="38"/>
      <c r="B992" s="318"/>
      <c r="C992" s="94"/>
      <c r="D992" s="218"/>
      <c r="E992" s="372"/>
      <c r="F992" s="239"/>
      <c r="G992" s="51"/>
      <c r="H992" s="189"/>
      <c r="I992" s="44"/>
      <c r="J992" s="225"/>
      <c r="K992" s="227"/>
      <c r="L992" s="191"/>
    </row>
    <row r="993" spans="1:12" s="91" customFormat="1" ht="15.75" customHeight="1">
      <c r="A993" s="38"/>
      <c r="B993" s="318"/>
      <c r="C993" s="94"/>
      <c r="D993" s="218"/>
      <c r="E993" s="372"/>
      <c r="F993" s="239"/>
      <c r="G993" s="51"/>
      <c r="H993" s="189"/>
      <c r="I993" s="44"/>
      <c r="J993" s="225"/>
      <c r="K993" s="227"/>
      <c r="L993" s="191"/>
    </row>
    <row r="994" spans="1:12" s="91" customFormat="1" ht="15.75" customHeight="1">
      <c r="A994" s="38"/>
      <c r="B994" s="318"/>
      <c r="C994" s="94"/>
      <c r="D994" s="218"/>
      <c r="E994" s="372"/>
      <c r="F994" s="239"/>
      <c r="G994" s="51"/>
      <c r="H994" s="241"/>
      <c r="I994" s="44"/>
      <c r="J994" s="225"/>
      <c r="K994" s="227"/>
      <c r="L994" s="191"/>
    </row>
    <row r="995" spans="1:12" s="91" customFormat="1" ht="15.75" customHeight="1">
      <c r="A995" s="38"/>
      <c r="B995" s="318"/>
      <c r="C995" s="94"/>
      <c r="D995" s="218"/>
      <c r="E995" s="372"/>
      <c r="F995" s="239"/>
      <c r="G995" s="51"/>
      <c r="H995" s="241"/>
      <c r="I995" s="44"/>
      <c r="J995" s="225"/>
      <c r="K995" s="227"/>
      <c r="L995" s="191"/>
    </row>
    <row r="996" spans="1:12" s="91" customFormat="1" ht="15.75" customHeight="1">
      <c r="A996" s="38"/>
      <c r="B996" s="319"/>
      <c r="C996" s="207"/>
      <c r="D996" s="219"/>
      <c r="E996" s="372"/>
      <c r="F996" s="239"/>
      <c r="G996" s="51"/>
      <c r="H996" s="359"/>
      <c r="I996" s="88"/>
      <c r="J996" s="225"/>
      <c r="K996" s="227"/>
      <c r="L996" s="191"/>
    </row>
    <row r="997" spans="1:12" s="91" customFormat="1" ht="15.75" customHeight="1">
      <c r="A997" s="312"/>
      <c r="B997" s="324"/>
      <c r="C997" s="255"/>
      <c r="D997" s="257"/>
      <c r="E997" s="372"/>
      <c r="F997" s="239"/>
      <c r="G997" s="204"/>
      <c r="H997" s="190"/>
      <c r="I997" s="88"/>
      <c r="J997" s="225"/>
      <c r="K997" s="227"/>
      <c r="L997" s="191"/>
    </row>
    <row r="998" spans="1:12" s="91" customFormat="1" ht="15.75" customHeight="1">
      <c r="A998" s="312"/>
      <c r="B998" s="351"/>
      <c r="C998" s="256"/>
      <c r="D998" s="81"/>
      <c r="E998" s="372"/>
      <c r="F998" s="239"/>
      <c r="G998" s="51"/>
      <c r="H998" s="359"/>
      <c r="I998" s="88"/>
      <c r="J998" s="225"/>
      <c r="K998" s="227"/>
      <c r="L998" s="191"/>
    </row>
    <row r="999" spans="1:12" s="91" customFormat="1" ht="15.75" customHeight="1">
      <c r="A999" s="312"/>
      <c r="B999" s="351"/>
      <c r="C999" s="82"/>
      <c r="D999" s="81"/>
      <c r="E999" s="372"/>
      <c r="F999" s="239"/>
      <c r="G999" s="37"/>
      <c r="H999" s="241"/>
      <c r="I999" s="88"/>
      <c r="J999" s="225"/>
      <c r="K999" s="227"/>
      <c r="L999" s="191"/>
    </row>
    <row r="1000" spans="1:12" s="91" customFormat="1" ht="15.75" customHeight="1">
      <c r="A1000" s="312"/>
      <c r="B1000" s="318"/>
      <c r="C1000" s="89"/>
      <c r="D1000" s="81"/>
      <c r="E1000" s="372"/>
      <c r="F1000" s="239"/>
      <c r="G1000" s="188"/>
      <c r="H1000" s="189"/>
      <c r="I1000" s="36"/>
      <c r="J1000" s="225"/>
      <c r="K1000" s="227"/>
      <c r="L1000" s="191"/>
    </row>
    <row r="1001" spans="1:12" s="91" customFormat="1" ht="15.75" customHeight="1">
      <c r="A1001" s="312"/>
      <c r="B1001" s="319"/>
      <c r="C1001" s="207"/>
      <c r="D1001" s="219"/>
      <c r="E1001" s="372"/>
      <c r="F1001" s="239"/>
      <c r="G1001" s="202"/>
      <c r="H1001" s="189"/>
      <c r="I1001" s="208"/>
      <c r="J1001" s="225"/>
      <c r="K1001" s="227"/>
      <c r="L1001" s="191"/>
    </row>
    <row r="1002" spans="1:12" s="91" customFormat="1" ht="15.75" customHeight="1">
      <c r="A1002" s="312"/>
      <c r="B1002" s="319"/>
      <c r="C1002" s="82"/>
      <c r="D1002" s="219"/>
      <c r="E1002" s="372"/>
      <c r="F1002" s="239"/>
      <c r="G1002" s="202"/>
      <c r="H1002" s="189"/>
      <c r="I1002" s="207"/>
      <c r="J1002" s="225"/>
      <c r="K1002" s="227"/>
      <c r="L1002" s="191"/>
    </row>
    <row r="1003" spans="1:12" s="91" customFormat="1" ht="15.75" customHeight="1">
      <c r="A1003" s="312"/>
      <c r="B1003" s="319"/>
      <c r="C1003" s="207"/>
      <c r="D1003" s="219"/>
      <c r="E1003" s="372"/>
      <c r="F1003" s="239"/>
      <c r="G1003" s="202"/>
      <c r="H1003" s="189"/>
      <c r="I1003" s="208"/>
      <c r="J1003" s="225"/>
      <c r="K1003" s="227"/>
      <c r="L1003" s="191"/>
    </row>
    <row r="1004" spans="1:12" s="91" customFormat="1" ht="15.75" customHeight="1">
      <c r="A1004" s="312"/>
      <c r="B1004" s="319"/>
      <c r="C1004" s="207"/>
      <c r="D1004" s="219"/>
      <c r="E1004" s="372"/>
      <c r="F1004" s="239"/>
      <c r="G1004" s="258"/>
      <c r="H1004" s="189"/>
      <c r="I1004" s="208"/>
      <c r="J1004" s="225"/>
      <c r="K1004" s="227"/>
      <c r="L1004" s="191"/>
    </row>
    <row r="1005" spans="1:12" s="91" customFormat="1" ht="15.75" customHeight="1">
      <c r="A1005" s="312"/>
      <c r="B1005" s="319"/>
      <c r="C1005" s="82"/>
      <c r="D1005" s="219"/>
      <c r="E1005" s="372"/>
      <c r="F1005" s="239"/>
      <c r="G1005" s="258"/>
      <c r="H1005" s="359"/>
      <c r="I1005" s="208"/>
      <c r="J1005" s="225"/>
      <c r="K1005" s="227"/>
      <c r="L1005" s="191"/>
    </row>
    <row r="1006" spans="1:12" s="91" customFormat="1" ht="15.75" customHeight="1">
      <c r="A1006" s="312"/>
      <c r="B1006" s="319"/>
      <c r="C1006" s="207"/>
      <c r="D1006" s="219"/>
      <c r="E1006" s="372"/>
      <c r="F1006" s="239"/>
      <c r="G1006" s="258"/>
      <c r="H1006" s="359"/>
      <c r="I1006" s="208"/>
      <c r="J1006" s="225"/>
      <c r="K1006" s="227"/>
      <c r="L1006" s="191"/>
    </row>
    <row r="1007" spans="1:12" s="91" customFormat="1" ht="15.75" customHeight="1">
      <c r="A1007" s="312"/>
      <c r="B1007" s="319"/>
      <c r="C1007" s="207"/>
      <c r="D1007" s="219"/>
      <c r="E1007" s="372"/>
      <c r="F1007" s="239"/>
      <c r="G1007" s="51"/>
      <c r="H1007" s="358"/>
      <c r="I1007" s="36"/>
      <c r="J1007" s="225"/>
      <c r="K1007" s="227"/>
      <c r="L1007" s="191"/>
    </row>
    <row r="1008" spans="1:12" s="91" customFormat="1" ht="15.75" customHeight="1">
      <c r="A1008" s="312"/>
      <c r="B1008" s="209"/>
      <c r="C1008" s="266"/>
      <c r="D1008" s="201"/>
      <c r="E1008" s="372"/>
      <c r="F1008" s="239"/>
      <c r="G1008" s="37"/>
      <c r="H1008" s="189"/>
      <c r="I1008" s="36"/>
      <c r="J1008" s="225"/>
      <c r="K1008" s="227"/>
      <c r="L1008" s="191"/>
    </row>
    <row r="1009" spans="1:12" s="91" customFormat="1" ht="15.75" customHeight="1">
      <c r="A1009" s="312"/>
      <c r="B1009" s="326"/>
      <c r="C1009" s="82"/>
      <c r="D1009" s="81"/>
      <c r="E1009" s="372"/>
      <c r="F1009" s="239"/>
      <c r="G1009" s="37"/>
      <c r="H1009" s="87"/>
      <c r="I1009" s="34"/>
      <c r="J1009" s="225"/>
      <c r="K1009" s="227"/>
      <c r="L1009" s="191"/>
    </row>
    <row r="1010" spans="1:12" s="91" customFormat="1" ht="15.75" customHeight="1">
      <c r="A1010" s="312"/>
      <c r="B1010" s="319"/>
      <c r="C1010" s="207"/>
      <c r="D1010" s="219"/>
      <c r="E1010" s="372"/>
      <c r="F1010" s="239"/>
      <c r="G1010" s="202"/>
      <c r="H1010" s="189"/>
      <c r="I1010" s="196"/>
      <c r="J1010" s="225"/>
      <c r="K1010" s="227"/>
      <c r="L1010" s="191"/>
    </row>
    <row r="1011" spans="1:12" s="91" customFormat="1" ht="15.75" customHeight="1">
      <c r="A1011" s="312"/>
      <c r="B1011" s="319"/>
      <c r="C1011" s="82"/>
      <c r="D1011" s="219"/>
      <c r="E1011" s="372"/>
      <c r="F1011" s="239"/>
      <c r="G1011" s="202"/>
      <c r="H1011" s="189"/>
      <c r="I1011" s="196"/>
      <c r="J1011" s="225"/>
      <c r="K1011" s="227"/>
      <c r="L1011" s="191"/>
    </row>
    <row r="1012" spans="1:12" s="91" customFormat="1" ht="15.75" customHeight="1">
      <c r="A1012" s="312"/>
      <c r="B1012" s="319"/>
      <c r="C1012" s="207"/>
      <c r="D1012" s="219"/>
      <c r="E1012" s="372"/>
      <c r="F1012" s="239"/>
      <c r="G1012" s="202"/>
      <c r="H1012" s="189"/>
      <c r="I1012" s="196"/>
      <c r="J1012" s="225"/>
      <c r="K1012" s="227"/>
      <c r="L1012" s="191"/>
    </row>
    <row r="1013" spans="1:12" s="91" customFormat="1" ht="15.75" customHeight="1">
      <c r="A1013" s="38"/>
      <c r="B1013" s="319"/>
      <c r="C1013" s="207"/>
      <c r="D1013" s="219"/>
      <c r="E1013" s="372"/>
      <c r="F1013" s="239"/>
      <c r="G1013" s="212"/>
      <c r="H1013" s="246"/>
      <c r="I1013" s="34"/>
      <c r="J1013" s="225"/>
      <c r="K1013" s="227"/>
      <c r="L1013" s="191"/>
    </row>
    <row r="1014" spans="1:12" s="91" customFormat="1" ht="15.75" customHeight="1">
      <c r="A1014" s="38"/>
      <c r="B1014" s="319"/>
      <c r="C1014" s="207"/>
      <c r="D1014" s="219"/>
      <c r="E1014" s="372"/>
      <c r="F1014" s="239"/>
      <c r="G1014" s="212"/>
      <c r="H1014" s="246"/>
      <c r="I1014" s="34"/>
      <c r="J1014" s="225"/>
      <c r="K1014" s="227"/>
      <c r="L1014" s="191"/>
    </row>
    <row r="1015" spans="1:12" s="91" customFormat="1" ht="15.75" customHeight="1">
      <c r="A1015" s="38"/>
      <c r="B1015" s="319"/>
      <c r="C1015" s="207"/>
      <c r="D1015" s="219"/>
      <c r="E1015" s="372"/>
      <c r="F1015" s="239"/>
      <c r="G1015" s="212"/>
      <c r="H1015" s="246"/>
      <c r="I1015" s="34"/>
      <c r="J1015" s="225"/>
      <c r="K1015" s="227"/>
      <c r="L1015" s="191"/>
    </row>
    <row r="1016" spans="1:12" s="91" customFormat="1" ht="15.75" customHeight="1">
      <c r="A1016" s="38"/>
      <c r="B1016" s="319"/>
      <c r="C1016" s="82"/>
      <c r="D1016" s="219"/>
      <c r="E1016" s="372"/>
      <c r="F1016" s="239"/>
      <c r="G1016" s="212"/>
      <c r="H1016" s="246"/>
      <c r="I1016" s="82"/>
      <c r="J1016" s="225"/>
      <c r="K1016" s="227"/>
      <c r="L1016" s="191"/>
    </row>
    <row r="1017" spans="1:12" s="91" customFormat="1" ht="15.75" customHeight="1">
      <c r="A1017" s="312"/>
      <c r="B1017" s="326"/>
      <c r="C1017" s="82"/>
      <c r="D1017" s="81"/>
      <c r="E1017" s="372"/>
      <c r="F1017" s="239"/>
      <c r="G1017" s="37"/>
      <c r="H1017" s="87"/>
      <c r="I1017" s="36"/>
      <c r="J1017" s="225"/>
      <c r="K1017" s="227"/>
      <c r="L1017" s="191"/>
    </row>
    <row r="1018" spans="1:12" s="91" customFormat="1" ht="15.75" customHeight="1">
      <c r="A1018" s="312"/>
      <c r="B1018" s="326"/>
      <c r="C1018" s="82"/>
      <c r="D1018" s="81"/>
      <c r="E1018" s="372"/>
      <c r="F1018" s="239"/>
      <c r="G1018" s="37"/>
      <c r="H1018" s="87"/>
      <c r="I1018" s="36"/>
      <c r="J1018" s="225"/>
      <c r="K1018" s="227"/>
      <c r="L1018" s="191"/>
    </row>
    <row r="1019" spans="1:12" s="91" customFormat="1" ht="15.75" customHeight="1">
      <c r="A1019" s="312"/>
      <c r="B1019" s="326"/>
      <c r="C1019" s="82"/>
      <c r="D1019" s="81"/>
      <c r="E1019" s="372"/>
      <c r="F1019" s="239"/>
      <c r="G1019" s="37"/>
      <c r="H1019" s="87"/>
      <c r="I1019" s="36"/>
      <c r="J1019" s="225"/>
      <c r="K1019" s="227"/>
      <c r="L1019" s="191"/>
    </row>
    <row r="1020" spans="1:12" s="91" customFormat="1" ht="15.75" customHeight="1">
      <c r="A1020" s="312"/>
      <c r="B1020" s="326"/>
      <c r="C1020" s="82"/>
      <c r="D1020" s="81"/>
      <c r="E1020" s="372"/>
      <c r="F1020" s="239"/>
      <c r="G1020" s="37"/>
      <c r="H1020" s="87"/>
      <c r="I1020" s="36"/>
      <c r="J1020" s="225"/>
      <c r="K1020" s="227"/>
      <c r="L1020" s="191"/>
    </row>
    <row r="1021" spans="1:12" s="91" customFormat="1" ht="15.75" customHeight="1">
      <c r="A1021" s="312"/>
      <c r="B1021" s="326"/>
      <c r="C1021" s="82"/>
      <c r="D1021" s="81"/>
      <c r="E1021" s="372"/>
      <c r="F1021" s="239"/>
      <c r="G1021" s="37"/>
      <c r="H1021" s="87"/>
      <c r="I1021" s="36"/>
      <c r="J1021" s="225"/>
      <c r="K1021" s="227"/>
      <c r="L1021" s="191"/>
    </row>
    <row r="1022" spans="1:12" s="91" customFormat="1" ht="15.75" customHeight="1">
      <c r="A1022" s="312"/>
      <c r="B1022" s="326"/>
      <c r="C1022" s="82"/>
      <c r="D1022" s="81"/>
      <c r="E1022" s="372"/>
      <c r="F1022" s="239"/>
      <c r="G1022" s="37"/>
      <c r="H1022" s="87"/>
      <c r="I1022" s="36"/>
      <c r="J1022" s="225"/>
      <c r="K1022" s="227"/>
      <c r="L1022" s="191"/>
    </row>
    <row r="1023" spans="1:12" s="91" customFormat="1" ht="15.75" customHeight="1">
      <c r="A1023" s="312"/>
      <c r="B1023" s="326"/>
      <c r="C1023" s="82"/>
      <c r="D1023" s="81"/>
      <c r="E1023" s="372"/>
      <c r="F1023" s="239"/>
      <c r="G1023" s="37"/>
      <c r="H1023" s="87"/>
      <c r="I1023" s="36"/>
      <c r="J1023" s="225"/>
      <c r="K1023" s="227"/>
      <c r="L1023" s="191"/>
    </row>
    <row r="1024" spans="1:12" s="91" customFormat="1" ht="15.75" customHeight="1">
      <c r="A1024" s="312"/>
      <c r="B1024" s="326"/>
      <c r="C1024" s="82"/>
      <c r="D1024" s="81"/>
      <c r="E1024" s="372"/>
      <c r="F1024" s="239"/>
      <c r="G1024" s="37"/>
      <c r="H1024" s="87"/>
      <c r="I1024" s="36"/>
      <c r="J1024" s="225"/>
      <c r="K1024" s="227"/>
      <c r="L1024" s="191"/>
    </row>
    <row r="1025" spans="1:12" s="91" customFormat="1" ht="15.75" customHeight="1">
      <c r="A1025" s="312"/>
      <c r="B1025" s="326"/>
      <c r="C1025" s="82"/>
      <c r="D1025" s="81"/>
      <c r="E1025" s="372"/>
      <c r="F1025" s="239"/>
      <c r="G1025" s="37"/>
      <c r="H1025" s="87"/>
      <c r="I1025" s="36"/>
      <c r="J1025" s="225"/>
      <c r="K1025" s="227"/>
      <c r="L1025" s="191"/>
    </row>
    <row r="1026" spans="1:12" s="91" customFormat="1" ht="15.75" customHeight="1">
      <c r="A1026" s="38"/>
      <c r="B1026" s="318"/>
      <c r="C1026" s="94"/>
      <c r="D1026" s="218"/>
      <c r="E1026" s="372"/>
      <c r="F1026" s="239"/>
      <c r="G1026" s="51"/>
      <c r="H1026" s="175"/>
      <c r="I1026" s="44"/>
      <c r="J1026" s="225"/>
      <c r="K1026" s="227"/>
      <c r="L1026" s="191"/>
    </row>
    <row r="1027" spans="1:12" s="91" customFormat="1" ht="15.75" customHeight="1">
      <c r="A1027" s="38"/>
      <c r="B1027" s="318"/>
      <c r="C1027" s="94"/>
      <c r="D1027" s="218"/>
      <c r="E1027" s="372"/>
      <c r="F1027" s="239"/>
      <c r="G1027" s="51"/>
      <c r="H1027" s="175"/>
      <c r="I1027" s="44"/>
      <c r="J1027" s="225"/>
      <c r="K1027" s="227"/>
      <c r="L1027" s="191"/>
    </row>
    <row r="1028" spans="1:12" s="91" customFormat="1" ht="15.75" customHeight="1">
      <c r="A1028" s="38"/>
      <c r="B1028" s="318"/>
      <c r="C1028" s="94"/>
      <c r="D1028" s="218"/>
      <c r="E1028" s="372"/>
      <c r="F1028" s="239"/>
      <c r="G1028" s="51"/>
      <c r="H1028" s="175"/>
      <c r="I1028" s="36"/>
      <c r="J1028" s="225"/>
      <c r="K1028" s="227"/>
      <c r="L1028" s="191"/>
    </row>
    <row r="1029" spans="1:12" s="91" customFormat="1" ht="15.75" customHeight="1">
      <c r="A1029" s="38"/>
      <c r="B1029" s="318"/>
      <c r="C1029" s="94"/>
      <c r="D1029" s="218"/>
      <c r="E1029" s="372"/>
      <c r="F1029" s="239"/>
      <c r="G1029" s="51"/>
      <c r="H1029" s="189"/>
      <c r="I1029" s="44"/>
      <c r="J1029" s="225"/>
      <c r="K1029" s="227"/>
      <c r="L1029" s="191"/>
    </row>
    <row r="1030" spans="1:12" s="91" customFormat="1" ht="15.75" customHeight="1">
      <c r="A1030" s="38"/>
      <c r="B1030" s="318"/>
      <c r="C1030" s="94"/>
      <c r="D1030" s="218"/>
      <c r="E1030" s="372"/>
      <c r="F1030" s="239"/>
      <c r="G1030" s="51"/>
      <c r="H1030" s="189"/>
      <c r="I1030" s="94"/>
      <c r="J1030" s="225"/>
      <c r="K1030" s="227"/>
      <c r="L1030" s="191"/>
    </row>
    <row r="1031" spans="1:12" s="91" customFormat="1" ht="15.75" customHeight="1">
      <c r="A1031" s="38"/>
      <c r="B1031" s="318"/>
      <c r="C1031" s="94"/>
      <c r="D1031" s="218"/>
      <c r="E1031" s="372"/>
      <c r="F1031" s="239"/>
      <c r="G1031" s="51"/>
      <c r="H1031" s="189"/>
      <c r="I1031" s="44"/>
      <c r="J1031" s="225"/>
      <c r="K1031" s="227"/>
      <c r="L1031" s="191"/>
    </row>
    <row r="1032" spans="1:12" s="91" customFormat="1" ht="15.75" customHeight="1">
      <c r="A1032" s="38"/>
      <c r="B1032" s="318"/>
      <c r="C1032" s="94"/>
      <c r="D1032" s="218"/>
      <c r="E1032" s="372"/>
      <c r="F1032" s="239"/>
      <c r="G1032" s="51"/>
      <c r="H1032" s="241"/>
      <c r="I1032" s="44"/>
      <c r="J1032" s="225"/>
      <c r="K1032" s="227"/>
      <c r="L1032" s="191"/>
    </row>
    <row r="1033" spans="1:12" s="91" customFormat="1" ht="15.75" customHeight="1">
      <c r="A1033" s="38"/>
      <c r="B1033" s="318"/>
      <c r="C1033" s="94"/>
      <c r="D1033" s="218"/>
      <c r="E1033" s="372"/>
      <c r="F1033" s="239"/>
      <c r="G1033" s="51"/>
      <c r="H1033" s="241"/>
      <c r="I1033" s="44"/>
      <c r="J1033" s="225"/>
      <c r="K1033" s="227"/>
      <c r="L1033" s="191"/>
    </row>
    <row r="1034" spans="1:12" s="91" customFormat="1" ht="15.75" customHeight="1">
      <c r="A1034" s="38"/>
      <c r="B1034" s="318"/>
      <c r="C1034" s="94"/>
      <c r="D1034" s="218"/>
      <c r="E1034" s="372"/>
      <c r="F1034" s="239"/>
      <c r="G1034" s="51"/>
      <c r="H1034" s="241"/>
      <c r="I1034" s="36"/>
      <c r="J1034" s="225"/>
      <c r="K1034" s="227"/>
      <c r="L1034" s="191"/>
    </row>
    <row r="1035" spans="1:12" s="91" customFormat="1" ht="15.75" customHeight="1">
      <c r="A1035" s="38"/>
      <c r="B1035" s="318"/>
      <c r="C1035" s="94"/>
      <c r="D1035" s="218"/>
      <c r="E1035" s="372"/>
      <c r="F1035" s="239"/>
      <c r="G1035" s="51"/>
      <c r="H1035" s="241"/>
      <c r="I1035" s="44"/>
      <c r="J1035" s="225"/>
      <c r="K1035" s="227"/>
      <c r="L1035" s="191"/>
    </row>
    <row r="1036" spans="1:12" s="91" customFormat="1" ht="15.75" customHeight="1">
      <c r="A1036" s="38"/>
      <c r="B1036" s="318"/>
      <c r="C1036" s="94"/>
      <c r="D1036" s="218"/>
      <c r="E1036" s="372"/>
      <c r="F1036" s="239"/>
      <c r="G1036" s="51"/>
      <c r="H1036" s="241"/>
      <c r="I1036" s="44"/>
      <c r="J1036" s="225"/>
      <c r="K1036" s="227"/>
      <c r="L1036" s="191"/>
    </row>
    <row r="1037" spans="1:12" s="91" customFormat="1" ht="15.75" customHeight="1">
      <c r="A1037" s="38"/>
      <c r="B1037" s="318"/>
      <c r="C1037" s="94"/>
      <c r="D1037" s="218"/>
      <c r="E1037" s="372"/>
      <c r="F1037" s="239"/>
      <c r="G1037" s="51"/>
      <c r="H1037" s="175"/>
      <c r="I1037" s="44"/>
      <c r="J1037" s="225"/>
      <c r="K1037" s="227"/>
      <c r="L1037" s="191"/>
    </row>
    <row r="1038" spans="1:12" s="91" customFormat="1" ht="15.75" customHeight="1">
      <c r="A1038" s="38"/>
      <c r="B1038" s="318"/>
      <c r="C1038" s="94"/>
      <c r="D1038" s="218"/>
      <c r="E1038" s="372"/>
      <c r="F1038" s="239"/>
      <c r="G1038" s="51"/>
      <c r="H1038" s="175"/>
      <c r="I1038" s="44"/>
      <c r="J1038" s="225"/>
      <c r="K1038" s="227"/>
      <c r="L1038" s="191"/>
    </row>
    <row r="1039" spans="1:12" s="91" customFormat="1" ht="15.75" customHeight="1">
      <c r="A1039" s="38"/>
      <c r="B1039" s="318"/>
      <c r="C1039" s="94"/>
      <c r="D1039" s="218"/>
      <c r="E1039" s="372"/>
      <c r="F1039" s="239"/>
      <c r="G1039" s="51"/>
      <c r="H1039" s="175"/>
      <c r="I1039" s="44"/>
      <c r="J1039" s="225"/>
      <c r="K1039" s="227"/>
      <c r="L1039" s="191"/>
    </row>
    <row r="1040" spans="1:12" s="91" customFormat="1" ht="15.75" customHeight="1">
      <c r="A1040" s="38"/>
      <c r="B1040" s="321"/>
      <c r="C1040" s="207"/>
      <c r="D1040" s="219"/>
      <c r="E1040" s="372"/>
      <c r="F1040" s="239"/>
      <c r="G1040" s="51"/>
      <c r="H1040" s="189"/>
      <c r="I1040" s="88"/>
      <c r="J1040" s="225"/>
      <c r="K1040" s="227"/>
      <c r="L1040" s="191"/>
    </row>
    <row r="1041" spans="1:12" s="91" customFormat="1" ht="15.75" customHeight="1">
      <c r="A1041" s="312"/>
      <c r="B1041" s="324"/>
      <c r="C1041" s="255"/>
      <c r="D1041" s="257"/>
      <c r="E1041" s="372"/>
      <c r="F1041" s="239"/>
      <c r="G1041" s="204"/>
      <c r="H1041" s="357"/>
      <c r="I1041" s="88"/>
      <c r="J1041" s="225"/>
      <c r="K1041" s="227"/>
      <c r="L1041" s="191"/>
    </row>
    <row r="1042" spans="1:12" s="91" customFormat="1" ht="15.75" customHeight="1">
      <c r="A1042" s="312"/>
      <c r="B1042" s="351"/>
      <c r="C1042" s="82"/>
      <c r="D1042" s="81"/>
      <c r="E1042" s="372"/>
      <c r="F1042" s="239"/>
      <c r="G1042" s="37"/>
      <c r="H1042" s="189"/>
      <c r="I1042" s="88"/>
      <c r="J1042" s="225"/>
      <c r="K1042" s="227"/>
      <c r="L1042" s="191"/>
    </row>
    <row r="1043" spans="1:12" s="91" customFormat="1" ht="15.75" customHeight="1">
      <c r="A1043" s="312"/>
      <c r="B1043" s="318"/>
      <c r="C1043" s="89"/>
      <c r="D1043" s="81"/>
      <c r="E1043" s="372"/>
      <c r="F1043" s="239"/>
      <c r="G1043" s="188"/>
      <c r="H1043" s="189"/>
      <c r="I1043" s="36"/>
      <c r="J1043" s="225"/>
      <c r="K1043" s="227"/>
      <c r="L1043" s="191"/>
    </row>
    <row r="1044" spans="1:12" s="91" customFormat="1" ht="15.75" customHeight="1">
      <c r="A1044" s="312"/>
      <c r="B1044" s="319"/>
      <c r="C1044" s="207"/>
      <c r="D1044" s="219"/>
      <c r="E1044" s="372"/>
      <c r="F1044" s="239"/>
      <c r="G1044" s="202"/>
      <c r="H1044" s="189"/>
      <c r="I1044" s="208"/>
      <c r="J1044" s="225"/>
      <c r="K1044" s="227"/>
      <c r="L1044" s="191"/>
    </row>
    <row r="1045" spans="1:12" s="91" customFormat="1" ht="15.75" customHeight="1">
      <c r="A1045" s="312"/>
      <c r="B1045" s="319"/>
      <c r="C1045" s="207"/>
      <c r="D1045" s="219"/>
      <c r="E1045" s="372"/>
      <c r="F1045" s="239"/>
      <c r="G1045" s="51"/>
      <c r="H1045" s="361"/>
      <c r="I1045" s="40"/>
      <c r="J1045" s="225"/>
      <c r="K1045" s="227"/>
      <c r="L1045" s="191"/>
    </row>
    <row r="1046" spans="1:12" s="91" customFormat="1" ht="15.75" customHeight="1">
      <c r="A1046" s="312"/>
      <c r="B1046" s="209"/>
      <c r="C1046" s="266"/>
      <c r="D1046" s="201"/>
      <c r="E1046" s="372"/>
      <c r="F1046" s="239"/>
      <c r="G1046" s="37"/>
      <c r="H1046" s="189"/>
      <c r="I1046" s="36"/>
      <c r="J1046" s="225"/>
      <c r="K1046" s="227"/>
      <c r="L1046" s="191"/>
    </row>
    <row r="1047" spans="1:12" s="91" customFormat="1" ht="15.75" customHeight="1">
      <c r="A1047" s="312"/>
      <c r="B1047" s="326"/>
      <c r="C1047" s="82"/>
      <c r="D1047" s="81"/>
      <c r="E1047" s="372"/>
      <c r="F1047" s="239"/>
      <c r="G1047" s="37"/>
      <c r="H1047" s="87"/>
      <c r="I1047" s="34"/>
      <c r="J1047" s="225"/>
      <c r="K1047" s="227"/>
      <c r="L1047" s="191"/>
    </row>
    <row r="1048" spans="1:12" s="91" customFormat="1" ht="15.75" customHeight="1">
      <c r="A1048" s="312"/>
      <c r="B1048" s="319"/>
      <c r="C1048" s="207"/>
      <c r="D1048" s="219"/>
      <c r="E1048" s="372"/>
      <c r="F1048" s="239"/>
      <c r="G1048" s="202"/>
      <c r="H1048" s="359"/>
      <c r="I1048" s="196"/>
      <c r="J1048" s="225"/>
      <c r="K1048" s="227"/>
      <c r="L1048" s="191"/>
    </row>
    <row r="1049" spans="1:12" s="91" customFormat="1" ht="15.75" customHeight="1">
      <c r="A1049" s="38"/>
      <c r="B1049" s="319"/>
      <c r="C1049" s="207"/>
      <c r="D1049" s="219"/>
      <c r="E1049" s="372"/>
      <c r="F1049" s="239"/>
      <c r="G1049" s="212"/>
      <c r="H1049" s="246"/>
      <c r="I1049" s="34"/>
      <c r="J1049" s="225"/>
      <c r="K1049" s="227"/>
      <c r="L1049" s="191"/>
    </row>
    <row r="1050" spans="1:12" s="91" customFormat="1" ht="15.75" customHeight="1">
      <c r="A1050" s="312"/>
      <c r="B1050" s="326"/>
      <c r="C1050" s="82"/>
      <c r="D1050" s="81"/>
      <c r="E1050" s="372"/>
      <c r="F1050" s="239"/>
      <c r="G1050" s="37"/>
      <c r="H1050" s="87"/>
      <c r="I1050" s="36"/>
      <c r="J1050" s="225"/>
      <c r="K1050" s="227"/>
      <c r="L1050" s="191"/>
    </row>
    <row r="1051" spans="1:12" s="91" customFormat="1" ht="15.75" customHeight="1">
      <c r="A1051" s="312"/>
      <c r="B1051" s="326"/>
      <c r="C1051" s="82"/>
      <c r="D1051" s="81"/>
      <c r="E1051" s="372"/>
      <c r="F1051" s="239"/>
      <c r="G1051" s="37"/>
      <c r="H1051" s="87"/>
      <c r="I1051" s="36"/>
      <c r="J1051" s="225"/>
      <c r="K1051" s="227"/>
      <c r="L1051" s="191"/>
    </row>
    <row r="1052" spans="1:12" s="91" customFormat="1" ht="15.75" customHeight="1">
      <c r="A1052" s="38"/>
      <c r="B1052" s="318"/>
      <c r="C1052" s="94"/>
      <c r="D1052" s="218"/>
      <c r="E1052" s="372"/>
      <c r="F1052" s="239"/>
      <c r="G1052" s="51"/>
      <c r="H1052" s="189"/>
      <c r="I1052" s="44"/>
      <c r="J1052" s="225"/>
      <c r="K1052" s="227"/>
      <c r="L1052" s="191"/>
    </row>
    <row r="1053" spans="1:12" s="91" customFormat="1" ht="15.75" customHeight="1">
      <c r="A1053" s="38"/>
      <c r="B1053" s="318"/>
      <c r="C1053" s="94"/>
      <c r="D1053" s="218"/>
      <c r="E1053" s="372"/>
      <c r="F1053" s="239"/>
      <c r="G1053" s="51"/>
      <c r="H1053" s="189"/>
      <c r="I1053" s="44"/>
      <c r="J1053" s="225"/>
      <c r="K1053" s="227"/>
      <c r="L1053" s="191"/>
    </row>
    <row r="1054" spans="1:12" s="91" customFormat="1" ht="15.75" customHeight="1">
      <c r="A1054" s="38"/>
      <c r="B1054" s="318"/>
      <c r="C1054" s="94"/>
      <c r="D1054" s="218"/>
      <c r="E1054" s="372"/>
      <c r="F1054" s="239"/>
      <c r="G1054" s="51"/>
      <c r="H1054" s="189"/>
      <c r="I1054" s="36"/>
      <c r="J1054" s="225"/>
      <c r="K1054" s="227"/>
      <c r="L1054" s="191"/>
    </row>
    <row r="1055" spans="1:12" s="91" customFormat="1" ht="15.75" customHeight="1">
      <c r="A1055" s="38"/>
      <c r="B1055" s="318"/>
      <c r="C1055" s="94"/>
      <c r="D1055" s="218"/>
      <c r="E1055" s="372"/>
      <c r="F1055" s="239"/>
      <c r="G1055" s="51"/>
      <c r="H1055" s="241"/>
      <c r="I1055" s="44"/>
      <c r="J1055" s="225"/>
      <c r="K1055" s="227"/>
      <c r="L1055" s="191"/>
    </row>
    <row r="1056" spans="1:12" s="91" customFormat="1" ht="15.75" customHeight="1">
      <c r="A1056" s="38"/>
      <c r="B1056" s="318"/>
      <c r="C1056" s="94"/>
      <c r="D1056" s="218"/>
      <c r="E1056" s="372"/>
      <c r="F1056" s="239"/>
      <c r="G1056" s="51"/>
      <c r="H1056" s="241"/>
      <c r="I1056" s="44"/>
      <c r="J1056" s="225"/>
      <c r="K1056" s="227"/>
      <c r="L1056" s="191"/>
    </row>
    <row r="1057" spans="1:12" s="91" customFormat="1" ht="15.75" customHeight="1">
      <c r="A1057" s="38"/>
      <c r="B1057" s="318"/>
      <c r="C1057" s="94"/>
      <c r="D1057" s="218"/>
      <c r="E1057" s="372"/>
      <c r="F1057" s="239"/>
      <c r="G1057" s="51"/>
      <c r="H1057" s="175"/>
      <c r="I1057" s="44"/>
      <c r="J1057" s="225"/>
      <c r="K1057" s="227"/>
      <c r="L1057" s="191"/>
    </row>
    <row r="1058" spans="1:12" s="91" customFormat="1" ht="15.75" customHeight="1">
      <c r="A1058" s="38"/>
      <c r="B1058" s="318"/>
      <c r="C1058" s="94"/>
      <c r="D1058" s="218"/>
      <c r="E1058" s="372"/>
      <c r="F1058" s="239"/>
      <c r="G1058" s="51"/>
      <c r="H1058" s="175"/>
      <c r="I1058" s="44"/>
      <c r="J1058" s="225"/>
      <c r="K1058" s="227"/>
      <c r="L1058" s="191"/>
    </row>
    <row r="1059" spans="1:12" s="91" customFormat="1" ht="15.75" customHeight="1">
      <c r="A1059" s="38"/>
      <c r="B1059" s="318"/>
      <c r="C1059" s="94"/>
      <c r="D1059" s="218"/>
      <c r="E1059" s="372"/>
      <c r="F1059" s="239"/>
      <c r="G1059" s="51"/>
      <c r="H1059" s="175"/>
      <c r="I1059" s="94"/>
      <c r="J1059" s="225"/>
      <c r="K1059" s="227"/>
      <c r="L1059" s="191"/>
    </row>
    <row r="1060" spans="1:12" s="91" customFormat="1" ht="15.75" customHeight="1">
      <c r="A1060" s="38"/>
      <c r="B1060" s="318"/>
      <c r="C1060" s="94"/>
      <c r="D1060" s="218"/>
      <c r="E1060" s="372"/>
      <c r="F1060" s="239"/>
      <c r="G1060" s="51"/>
      <c r="H1060" s="189"/>
      <c r="I1060" s="36"/>
      <c r="J1060" s="225"/>
      <c r="K1060" s="227"/>
      <c r="L1060" s="191"/>
    </row>
    <row r="1061" spans="1:12" s="91" customFormat="1" ht="15.75" customHeight="1">
      <c r="A1061" s="38"/>
      <c r="B1061" s="318"/>
      <c r="C1061" s="94"/>
      <c r="D1061" s="218"/>
      <c r="E1061" s="372"/>
      <c r="F1061" s="239"/>
      <c r="G1061" s="51"/>
      <c r="H1061" s="189"/>
      <c r="I1061" s="44"/>
      <c r="J1061" s="225"/>
      <c r="K1061" s="227"/>
      <c r="L1061" s="191"/>
    </row>
    <row r="1062" spans="1:12" s="91" customFormat="1" ht="15.75" customHeight="1">
      <c r="A1062" s="38"/>
      <c r="B1062" s="318"/>
      <c r="C1062" s="94"/>
      <c r="D1062" s="218"/>
      <c r="E1062" s="372"/>
      <c r="F1062" s="239"/>
      <c r="G1062" s="51"/>
      <c r="H1062" s="189"/>
      <c r="I1062" s="44"/>
      <c r="J1062" s="225"/>
      <c r="K1062" s="227"/>
      <c r="L1062" s="191"/>
    </row>
    <row r="1063" spans="1:12" s="91" customFormat="1" ht="15.75" customHeight="1">
      <c r="A1063" s="38"/>
      <c r="B1063" s="318"/>
      <c r="C1063" s="94"/>
      <c r="D1063" s="218"/>
      <c r="E1063" s="372"/>
      <c r="F1063" s="239"/>
      <c r="G1063" s="51"/>
      <c r="H1063" s="241"/>
      <c r="I1063" s="44"/>
      <c r="J1063" s="225"/>
      <c r="K1063" s="227"/>
      <c r="L1063" s="191"/>
    </row>
    <row r="1064" spans="1:12" s="91" customFormat="1" ht="15.75" customHeight="1">
      <c r="A1064" s="38"/>
      <c r="B1064" s="318"/>
      <c r="C1064" s="94"/>
      <c r="D1064" s="218"/>
      <c r="E1064" s="372"/>
      <c r="F1064" s="239"/>
      <c r="G1064" s="51"/>
      <c r="H1064" s="241"/>
      <c r="I1064" s="44"/>
      <c r="J1064" s="225"/>
      <c r="K1064" s="227"/>
      <c r="L1064" s="191"/>
    </row>
    <row r="1065" spans="1:12" s="91" customFormat="1" ht="15.75" customHeight="1">
      <c r="A1065" s="38"/>
      <c r="B1065" s="318"/>
      <c r="C1065" s="94"/>
      <c r="D1065" s="218"/>
      <c r="E1065" s="372"/>
      <c r="F1065" s="239"/>
      <c r="G1065" s="51"/>
      <c r="H1065" s="241"/>
      <c r="I1065" s="44"/>
      <c r="J1065" s="225"/>
      <c r="K1065" s="227"/>
      <c r="L1065" s="191"/>
    </row>
    <row r="1066" spans="1:12" s="91" customFormat="1" ht="15.75" customHeight="1">
      <c r="A1066" s="312"/>
      <c r="B1066" s="324"/>
      <c r="C1066" s="255"/>
      <c r="D1066" s="257"/>
      <c r="E1066" s="372"/>
      <c r="F1066" s="239"/>
      <c r="G1066" s="204"/>
      <c r="H1066" s="357"/>
      <c r="I1066" s="88"/>
      <c r="J1066" s="225"/>
      <c r="K1066" s="227"/>
      <c r="L1066" s="191"/>
    </row>
    <row r="1067" spans="1:12" s="91" customFormat="1" ht="15.75" customHeight="1">
      <c r="A1067" s="312"/>
      <c r="B1067" s="326"/>
      <c r="C1067" s="82"/>
      <c r="D1067" s="81"/>
      <c r="E1067" s="372"/>
      <c r="F1067" s="239"/>
      <c r="G1067" s="37"/>
      <c r="H1067" s="87"/>
      <c r="I1067" s="34"/>
      <c r="J1067" s="225"/>
      <c r="K1067" s="227"/>
      <c r="L1067" s="191"/>
    </row>
    <row r="1068" spans="1:12" s="91" customFormat="1" ht="15.75" customHeight="1">
      <c r="A1068" s="38"/>
      <c r="B1068" s="319"/>
      <c r="C1068" s="207"/>
      <c r="D1068" s="219"/>
      <c r="E1068" s="372"/>
      <c r="F1068" s="239"/>
      <c r="G1068" s="51"/>
      <c r="H1068" s="189"/>
      <c r="I1068" s="88"/>
      <c r="J1068" s="225"/>
      <c r="K1068" s="227"/>
      <c r="L1068" s="191"/>
    </row>
    <row r="1069" spans="1:12" s="91" customFormat="1" ht="15.75" customHeight="1">
      <c r="A1069" s="312"/>
      <c r="B1069" s="324"/>
      <c r="C1069" s="255"/>
      <c r="D1069" s="257"/>
      <c r="E1069" s="372"/>
      <c r="F1069" s="239"/>
      <c r="G1069" s="204"/>
      <c r="H1069" s="357"/>
      <c r="I1069" s="88"/>
      <c r="J1069" s="225"/>
      <c r="K1069" s="227"/>
      <c r="L1069" s="191"/>
    </row>
    <row r="1070" spans="1:12" s="91" customFormat="1" ht="15.75" customHeight="1">
      <c r="A1070" s="312"/>
      <c r="B1070" s="352"/>
      <c r="C1070" s="256"/>
      <c r="D1070" s="81"/>
      <c r="E1070" s="372"/>
      <c r="F1070" s="239"/>
      <c r="G1070" s="51"/>
      <c r="H1070" s="357"/>
      <c r="I1070" s="88"/>
      <c r="J1070" s="225"/>
      <c r="K1070" s="227"/>
      <c r="L1070" s="191"/>
    </row>
    <row r="1071" spans="1:12" s="91" customFormat="1" ht="15.75" customHeight="1">
      <c r="A1071" s="312"/>
      <c r="B1071" s="352"/>
      <c r="C1071" s="256"/>
      <c r="D1071" s="81"/>
      <c r="E1071" s="372"/>
      <c r="F1071" s="239"/>
      <c r="G1071" s="51"/>
      <c r="H1071" s="357"/>
      <c r="I1071" s="88"/>
      <c r="J1071" s="225"/>
      <c r="K1071" s="227"/>
      <c r="L1071" s="191"/>
    </row>
    <row r="1072" spans="1:12" s="91" customFormat="1" ht="15.75" customHeight="1">
      <c r="A1072" s="312"/>
      <c r="B1072" s="351"/>
      <c r="C1072" s="256"/>
      <c r="D1072" s="81"/>
      <c r="E1072" s="372"/>
      <c r="F1072" s="239"/>
      <c r="G1072" s="51"/>
      <c r="H1072" s="357"/>
      <c r="I1072" s="88"/>
      <c r="J1072" s="225"/>
      <c r="K1072" s="227"/>
      <c r="L1072" s="191"/>
    </row>
    <row r="1073" spans="1:12" s="91" customFormat="1" ht="15.75" customHeight="1">
      <c r="A1073" s="312"/>
      <c r="B1073" s="326"/>
      <c r="C1073" s="256"/>
      <c r="D1073" s="81"/>
      <c r="E1073" s="372"/>
      <c r="F1073" s="239"/>
      <c r="G1073" s="37"/>
      <c r="H1073" s="357"/>
      <c r="I1073" s="88"/>
      <c r="J1073" s="225"/>
      <c r="K1073" s="227"/>
      <c r="L1073" s="191"/>
    </row>
    <row r="1074" spans="1:12" s="91" customFormat="1" ht="15.75" customHeight="1">
      <c r="A1074" s="312"/>
      <c r="B1074" s="326"/>
      <c r="C1074" s="256"/>
      <c r="D1074" s="81"/>
      <c r="E1074" s="372"/>
      <c r="F1074" s="239"/>
      <c r="G1074" s="37"/>
      <c r="H1074" s="357"/>
      <c r="I1074" s="83"/>
      <c r="J1074" s="225"/>
      <c r="K1074" s="227"/>
      <c r="L1074" s="191"/>
    </row>
    <row r="1075" spans="1:12" s="91" customFormat="1" ht="15.75" customHeight="1">
      <c r="A1075" s="312"/>
      <c r="B1075" s="318"/>
      <c r="C1075" s="89"/>
      <c r="D1075" s="81"/>
      <c r="E1075" s="372"/>
      <c r="F1075" s="239"/>
      <c r="G1075" s="188"/>
      <c r="H1075" s="189"/>
      <c r="I1075" s="36"/>
      <c r="J1075" s="225"/>
      <c r="K1075" s="227"/>
      <c r="L1075" s="191"/>
    </row>
    <row r="1076" spans="1:12" s="91" customFormat="1" ht="15.75" customHeight="1">
      <c r="A1076" s="312"/>
      <c r="B1076" s="318"/>
      <c r="C1076" s="89"/>
      <c r="D1076" s="252"/>
      <c r="E1076" s="372"/>
      <c r="F1076" s="239"/>
      <c r="G1076" s="188"/>
      <c r="H1076" s="189"/>
      <c r="I1076" s="36"/>
      <c r="J1076" s="225"/>
      <c r="K1076" s="227"/>
      <c r="L1076" s="191"/>
    </row>
    <row r="1077" spans="1:12" s="91" customFormat="1" ht="15.75" customHeight="1">
      <c r="A1077" s="312"/>
      <c r="B1077" s="320"/>
      <c r="C1077" s="89"/>
      <c r="D1077" s="81"/>
      <c r="E1077" s="372"/>
      <c r="F1077" s="239"/>
      <c r="G1077" s="188"/>
      <c r="H1077" s="189"/>
      <c r="I1077" s="36"/>
      <c r="J1077" s="225"/>
      <c r="K1077" s="227"/>
      <c r="L1077" s="191"/>
    </row>
    <row r="1078" spans="1:12" s="91" customFormat="1" ht="15.75" customHeight="1">
      <c r="A1078" s="312"/>
      <c r="B1078" s="320"/>
      <c r="C1078" s="82"/>
      <c r="D1078" s="81"/>
      <c r="E1078" s="372"/>
      <c r="F1078" s="239"/>
      <c r="G1078" s="188"/>
      <c r="H1078" s="189"/>
      <c r="I1078" s="36"/>
      <c r="J1078" s="225"/>
      <c r="K1078" s="227"/>
      <c r="L1078" s="191"/>
    </row>
    <row r="1079" spans="1:12" s="91" customFormat="1" ht="15.75" customHeight="1">
      <c r="A1079" s="312"/>
      <c r="B1079" s="321"/>
      <c r="C1079" s="82"/>
      <c r="D1079" s="252"/>
      <c r="E1079" s="372"/>
      <c r="F1079" s="239"/>
      <c r="G1079" s="188"/>
      <c r="H1079" s="189"/>
      <c r="I1079" s="36"/>
      <c r="J1079" s="225"/>
      <c r="K1079" s="227"/>
      <c r="L1079" s="191"/>
    </row>
    <row r="1080" spans="1:12" s="91" customFormat="1" ht="15.75" customHeight="1">
      <c r="A1080" s="312"/>
      <c r="B1080" s="319"/>
      <c r="C1080" s="207"/>
      <c r="D1080" s="219"/>
      <c r="E1080" s="372"/>
      <c r="F1080" s="239"/>
      <c r="G1080" s="207"/>
      <c r="H1080" s="189"/>
      <c r="I1080" s="207"/>
      <c r="J1080" s="225"/>
      <c r="K1080" s="227"/>
      <c r="L1080" s="191"/>
    </row>
    <row r="1081" spans="1:12" s="91" customFormat="1" ht="15.75" customHeight="1">
      <c r="A1081" s="312"/>
      <c r="B1081" s="319"/>
      <c r="C1081" s="207"/>
      <c r="D1081" s="219"/>
      <c r="E1081" s="372"/>
      <c r="F1081" s="239"/>
      <c r="G1081" s="207"/>
      <c r="H1081" s="358"/>
      <c r="I1081" s="40"/>
      <c r="J1081" s="225"/>
      <c r="K1081" s="227"/>
      <c r="L1081" s="191"/>
    </row>
    <row r="1082" spans="1:12" s="91" customFormat="1" ht="15.75" customHeight="1">
      <c r="A1082" s="312"/>
      <c r="B1082" s="319"/>
      <c r="C1082" s="207"/>
      <c r="D1082" s="219"/>
      <c r="E1082" s="372"/>
      <c r="F1082" s="239"/>
      <c r="G1082" s="94"/>
      <c r="H1082" s="361"/>
      <c r="I1082" s="40"/>
      <c r="J1082" s="225"/>
      <c r="K1082" s="227"/>
      <c r="L1082" s="191"/>
    </row>
    <row r="1083" spans="1:12" s="91" customFormat="1" ht="15.75" customHeight="1">
      <c r="A1083" s="312"/>
      <c r="B1083" s="326"/>
      <c r="C1083" s="82"/>
      <c r="D1083" s="219"/>
      <c r="E1083" s="372"/>
      <c r="F1083" s="239"/>
      <c r="G1083" s="94"/>
      <c r="H1083" s="361"/>
      <c r="I1083" s="40"/>
      <c r="J1083" s="225"/>
      <c r="K1083" s="227"/>
      <c r="L1083" s="191"/>
    </row>
    <row r="1084" spans="1:12" s="91" customFormat="1" ht="15.75" customHeight="1">
      <c r="A1084" s="312"/>
      <c r="B1084" s="209"/>
      <c r="C1084" s="266"/>
      <c r="D1084" s="201"/>
      <c r="E1084" s="372"/>
      <c r="F1084" s="239"/>
      <c r="G1084" s="82"/>
      <c r="H1084" s="189"/>
      <c r="I1084" s="40"/>
      <c r="J1084" s="225"/>
      <c r="K1084" s="227"/>
      <c r="L1084" s="191"/>
    </row>
    <row r="1085" spans="1:12" s="91" customFormat="1" ht="15.75" customHeight="1">
      <c r="A1085" s="312"/>
      <c r="B1085" s="353"/>
      <c r="C1085" s="82"/>
      <c r="D1085" s="81"/>
      <c r="E1085" s="372"/>
      <c r="F1085" s="239"/>
      <c r="G1085" s="242"/>
      <c r="H1085" s="241"/>
      <c r="I1085" s="40"/>
      <c r="J1085" s="225"/>
      <c r="K1085" s="227"/>
      <c r="L1085" s="191"/>
    </row>
    <row r="1086" spans="1:12" s="91" customFormat="1" ht="15.75" customHeight="1">
      <c r="A1086" s="312"/>
      <c r="B1086" s="343"/>
      <c r="C1086" s="207"/>
      <c r="D1086" s="253"/>
      <c r="E1086" s="372"/>
      <c r="F1086" s="239"/>
      <c r="G1086" s="228"/>
      <c r="H1086" s="241"/>
      <c r="I1086" s="174"/>
      <c r="J1086" s="225"/>
      <c r="K1086" s="227"/>
      <c r="L1086" s="191"/>
    </row>
    <row r="1087" spans="1:12" s="91" customFormat="1" ht="15.75" customHeight="1">
      <c r="A1087" s="312"/>
      <c r="B1087" s="326"/>
      <c r="C1087" s="82"/>
      <c r="D1087" s="81"/>
      <c r="E1087" s="372"/>
      <c r="F1087" s="239"/>
      <c r="G1087" s="94"/>
      <c r="H1087" s="189"/>
      <c r="I1087" s="210"/>
      <c r="J1087" s="225"/>
      <c r="K1087" s="227"/>
      <c r="L1087" s="191"/>
    </row>
    <row r="1088" spans="1:12" s="91" customFormat="1" ht="15.75" customHeight="1">
      <c r="A1088" s="312"/>
      <c r="B1088" s="326"/>
      <c r="C1088" s="82"/>
      <c r="D1088" s="81"/>
      <c r="E1088" s="372"/>
      <c r="F1088" s="239"/>
      <c r="G1088" s="82"/>
      <c r="H1088" s="87"/>
      <c r="I1088" s="82"/>
      <c r="J1088" s="225"/>
      <c r="K1088" s="227"/>
      <c r="L1088" s="191"/>
    </row>
    <row r="1089" spans="1:12" s="91" customFormat="1" ht="15.75" customHeight="1">
      <c r="A1089" s="312"/>
      <c r="B1089" s="319"/>
      <c r="C1089" s="207"/>
      <c r="D1089" s="219"/>
      <c r="E1089" s="372"/>
      <c r="F1089" s="239"/>
      <c r="G1089" s="207"/>
      <c r="H1089" s="189"/>
      <c r="I1089" s="233"/>
      <c r="J1089" s="225"/>
      <c r="K1089" s="227"/>
      <c r="L1089" s="191"/>
    </row>
    <row r="1090" spans="1:12" s="91" customFormat="1" ht="15.75" customHeight="1">
      <c r="A1090" s="38"/>
      <c r="B1090" s="354"/>
      <c r="C1090" s="262"/>
      <c r="D1090" s="263"/>
      <c r="E1090" s="372"/>
      <c r="F1090" s="247"/>
      <c r="G1090" s="248"/>
      <c r="H1090" s="249"/>
      <c r="I1090" s="261"/>
      <c r="J1090" s="250"/>
      <c r="K1090" s="227"/>
      <c r="L1090" s="191"/>
    </row>
    <row r="1091" spans="1:12" s="91" customFormat="1" ht="15.75" customHeight="1">
      <c r="A1091" s="312"/>
      <c r="B1091" s="319"/>
      <c r="C1091" s="207"/>
      <c r="D1091" s="219"/>
      <c r="E1091" s="372"/>
      <c r="F1091" s="239"/>
      <c r="G1091" s="207"/>
      <c r="H1091" s="189"/>
      <c r="I1091" s="36"/>
      <c r="J1091" s="225"/>
      <c r="K1091" s="227"/>
      <c r="L1091" s="191"/>
    </row>
    <row r="1092" spans="1:12" s="91" customFormat="1" ht="15.75" customHeight="1">
      <c r="A1092" s="312"/>
      <c r="B1092" s="326"/>
      <c r="C1092" s="82"/>
      <c r="D1092" s="81"/>
      <c r="E1092" s="372"/>
      <c r="F1092" s="239"/>
      <c r="G1092" s="82"/>
      <c r="H1092" s="87"/>
      <c r="I1092" s="40"/>
      <c r="J1092" s="225"/>
      <c r="K1092" s="227"/>
      <c r="L1092" s="191"/>
    </row>
    <row r="1093" spans="1:12" s="91" customFormat="1" ht="15.75" customHeight="1">
      <c r="A1093" s="312"/>
      <c r="B1093" s="326"/>
      <c r="C1093" s="82"/>
      <c r="D1093" s="81"/>
      <c r="E1093" s="372"/>
      <c r="F1093" s="239"/>
      <c r="G1093" s="82"/>
      <c r="H1093" s="87"/>
      <c r="I1093" s="40"/>
      <c r="J1093" s="225"/>
      <c r="K1093" s="227"/>
      <c r="L1093" s="191"/>
    </row>
    <row r="1094" spans="1:12" s="91" customFormat="1" ht="15.75" customHeight="1">
      <c r="A1094" s="38"/>
      <c r="B1094" s="318"/>
      <c r="C1094" s="94"/>
      <c r="D1094" s="218"/>
      <c r="E1094" s="372"/>
      <c r="F1094" s="239"/>
      <c r="G1094" s="94"/>
      <c r="H1094" s="241"/>
      <c r="I1094" s="94"/>
      <c r="J1094" s="225"/>
      <c r="K1094" s="227"/>
      <c r="L1094" s="191"/>
    </row>
    <row r="1095" spans="1:12" s="91" customFormat="1" ht="15.75" customHeight="1">
      <c r="A1095" s="38"/>
      <c r="B1095" s="318"/>
      <c r="C1095" s="94"/>
      <c r="D1095" s="218"/>
      <c r="E1095" s="372"/>
      <c r="F1095" s="239"/>
      <c r="G1095" s="94"/>
      <c r="H1095" s="241"/>
      <c r="I1095" s="94"/>
      <c r="J1095" s="225"/>
      <c r="K1095" s="227"/>
      <c r="L1095" s="191"/>
    </row>
    <row r="1096" spans="1:12" s="91" customFormat="1" ht="15.75" customHeight="1">
      <c r="A1096" s="38"/>
      <c r="B1096" s="318"/>
      <c r="C1096" s="94"/>
      <c r="D1096" s="218"/>
      <c r="E1096" s="372"/>
      <c r="F1096" s="239"/>
      <c r="G1096" s="94"/>
      <c r="H1096" s="175"/>
      <c r="I1096" s="40"/>
      <c r="J1096" s="225"/>
      <c r="K1096" s="227"/>
      <c r="L1096" s="191"/>
    </row>
    <row r="1097" spans="1:12" s="91" customFormat="1" ht="15.75" customHeight="1">
      <c r="A1097" s="38"/>
      <c r="B1097" s="318"/>
      <c r="C1097" s="94"/>
      <c r="D1097" s="218"/>
      <c r="E1097" s="372"/>
      <c r="F1097" s="239"/>
      <c r="G1097" s="94"/>
      <c r="H1097" s="175"/>
      <c r="I1097" s="94"/>
      <c r="J1097" s="225"/>
      <c r="K1097" s="227"/>
      <c r="L1097" s="191"/>
    </row>
    <row r="1098" spans="1:12" s="91" customFormat="1" ht="15.75" customHeight="1">
      <c r="A1098" s="38"/>
      <c r="B1098" s="318"/>
      <c r="C1098" s="94"/>
      <c r="D1098" s="218"/>
      <c r="E1098" s="372"/>
      <c r="F1098" s="239"/>
      <c r="G1098" s="94"/>
      <c r="H1098" s="175"/>
      <c r="I1098" s="94"/>
      <c r="J1098" s="225"/>
      <c r="K1098" s="227"/>
      <c r="L1098" s="191"/>
    </row>
    <row r="1099" spans="1:12" s="91" customFormat="1" ht="15.75" customHeight="1">
      <c r="A1099" s="38"/>
      <c r="B1099" s="318"/>
      <c r="C1099" s="94"/>
      <c r="D1099" s="218"/>
      <c r="E1099" s="372"/>
      <c r="F1099" s="239"/>
      <c r="G1099" s="94"/>
      <c r="H1099" s="189"/>
      <c r="I1099" s="94"/>
      <c r="J1099" s="225"/>
      <c r="K1099" s="227"/>
      <c r="L1099" s="191"/>
    </row>
    <row r="1100" spans="1:12" s="91" customFormat="1" ht="15.75" customHeight="1">
      <c r="A1100" s="38"/>
      <c r="B1100" s="318"/>
      <c r="C1100" s="94"/>
      <c r="D1100" s="218"/>
      <c r="E1100" s="372"/>
      <c r="F1100" s="239"/>
      <c r="G1100" s="94"/>
      <c r="H1100" s="189"/>
      <c r="I1100" s="94"/>
      <c r="J1100" s="225"/>
      <c r="K1100" s="227"/>
      <c r="L1100" s="191"/>
    </row>
    <row r="1101" spans="1:12" s="91" customFormat="1" ht="15.75" customHeight="1">
      <c r="A1101" s="38"/>
      <c r="B1101" s="318"/>
      <c r="C1101" s="94"/>
      <c r="D1101" s="218"/>
      <c r="E1101" s="372"/>
      <c r="F1101" s="239"/>
      <c r="G1101" s="94"/>
      <c r="H1101" s="189"/>
      <c r="I1101" s="94"/>
      <c r="J1101" s="225"/>
      <c r="K1101" s="227"/>
      <c r="L1101" s="191"/>
    </row>
    <row r="1102" spans="1:12" s="91" customFormat="1" ht="15.75" customHeight="1">
      <c r="A1102" s="38"/>
      <c r="B1102" s="318"/>
      <c r="C1102" s="94"/>
      <c r="D1102" s="218"/>
      <c r="E1102" s="371"/>
      <c r="F1102" s="239"/>
      <c r="G1102" s="94"/>
      <c r="H1102" s="241"/>
      <c r="I1102" s="94"/>
      <c r="J1102" s="225"/>
      <c r="K1102" s="227"/>
      <c r="L1102" s="191"/>
    </row>
    <row r="1103" spans="1:12" s="91" customFormat="1" ht="15.75" customHeight="1">
      <c r="A1103" s="38"/>
      <c r="B1103" s="318"/>
      <c r="C1103" s="94"/>
      <c r="D1103" s="218"/>
      <c r="E1103" s="371"/>
      <c r="F1103" s="239"/>
      <c r="G1103" s="94"/>
      <c r="H1103" s="241"/>
      <c r="I1103" s="40"/>
      <c r="J1103" s="225"/>
      <c r="K1103" s="227"/>
      <c r="L1103" s="191"/>
    </row>
    <row r="1104" spans="1:12" s="91" customFormat="1" ht="15.75" customHeight="1">
      <c r="A1104" s="38"/>
      <c r="B1104" s="318"/>
      <c r="C1104" s="94"/>
      <c r="D1104" s="218"/>
      <c r="E1104" s="371"/>
      <c r="F1104" s="239"/>
      <c r="G1104" s="94"/>
      <c r="H1104" s="175"/>
      <c r="I1104" s="94"/>
      <c r="J1104" s="225"/>
      <c r="K1104" s="227"/>
      <c r="L1104" s="191"/>
    </row>
    <row r="1105" spans="1:12" s="91" customFormat="1" ht="15.75" customHeight="1">
      <c r="A1105" s="38"/>
      <c r="B1105" s="318"/>
      <c r="C1105" s="94"/>
      <c r="D1105" s="218"/>
      <c r="E1105" s="371"/>
      <c r="F1105" s="239"/>
      <c r="G1105" s="94"/>
      <c r="H1105" s="175"/>
      <c r="I1105" s="94"/>
      <c r="J1105" s="225"/>
      <c r="K1105" s="227"/>
      <c r="L1105" s="191"/>
    </row>
    <row r="1106" spans="1:12" s="91" customFormat="1" ht="15.75" customHeight="1">
      <c r="A1106" s="38"/>
      <c r="B1106" s="318"/>
      <c r="C1106" s="94"/>
      <c r="D1106" s="218"/>
      <c r="E1106" s="371"/>
      <c r="F1106" s="239"/>
      <c r="G1106" s="94"/>
      <c r="H1106" s="175"/>
      <c r="I1106" s="94"/>
      <c r="J1106" s="225"/>
      <c r="K1106" s="227"/>
      <c r="L1106" s="191"/>
    </row>
    <row r="1107" spans="1:12" s="91" customFormat="1" ht="15.75" customHeight="1">
      <c r="A1107" s="38"/>
      <c r="B1107" s="318"/>
      <c r="C1107" s="94"/>
      <c r="D1107" s="218"/>
      <c r="E1107" s="371"/>
      <c r="F1107" s="239"/>
      <c r="G1107" s="94"/>
      <c r="H1107" s="189"/>
      <c r="I1107" s="94"/>
      <c r="J1107" s="225"/>
      <c r="K1107" s="227"/>
      <c r="L1107" s="191"/>
    </row>
    <row r="1108" spans="1:12" s="91" customFormat="1" ht="15.75" customHeight="1">
      <c r="A1108" s="38"/>
      <c r="B1108" s="318"/>
      <c r="C1108" s="94"/>
      <c r="D1108" s="218"/>
      <c r="E1108" s="371"/>
      <c r="F1108" s="239"/>
      <c r="G1108" s="94"/>
      <c r="H1108" s="189"/>
      <c r="I1108" s="94"/>
      <c r="J1108" s="225"/>
      <c r="K1108" s="227"/>
      <c r="L1108" s="191"/>
    </row>
    <row r="1109" spans="1:12" ht="15.75" customHeight="1">
      <c r="J1109" s="225"/>
      <c r="K1109" s="227"/>
      <c r="L1109" s="191"/>
    </row>
    <row r="1110" spans="1:12" ht="15.75" customHeight="1">
      <c r="J1110" s="225"/>
      <c r="K1110" s="227"/>
      <c r="L1110" s="191"/>
    </row>
    <row r="1111" spans="1:12" ht="15.75" customHeight="1">
      <c r="J1111" s="225"/>
      <c r="K1111" s="227"/>
      <c r="L1111" s="191"/>
    </row>
    <row r="1112" spans="1:12" ht="15.75" customHeight="1">
      <c r="A1112" s="187"/>
      <c r="B1112" s="321"/>
      <c r="C1112" s="84"/>
      <c r="D1112" s="251"/>
      <c r="E1112" s="373"/>
      <c r="F1112" s="239"/>
      <c r="G1112" s="51"/>
      <c r="I1112" s="88"/>
      <c r="J1112" s="225"/>
      <c r="K1112" s="227"/>
      <c r="L1112" s="191"/>
    </row>
    <row r="1113" spans="1:12" ht="15.75" customHeight="1">
      <c r="A1113" s="187"/>
      <c r="B1113" s="324"/>
      <c r="C1113" s="223"/>
      <c r="D1113" s="204"/>
      <c r="E1113" s="373"/>
      <c r="F1113" s="239"/>
      <c r="G1113" s="237"/>
      <c r="I1113" s="88"/>
      <c r="J1113" s="225"/>
      <c r="K1113" s="227"/>
      <c r="L1113" s="191"/>
    </row>
    <row r="1114" spans="1:12" ht="15.75" customHeight="1">
      <c r="A1114" s="312"/>
      <c r="B1114" s="318"/>
      <c r="C1114" s="223"/>
      <c r="D1114" s="42"/>
      <c r="E1114" s="373"/>
      <c r="F1114" s="239"/>
      <c r="G1114" s="188"/>
      <c r="I1114" s="176"/>
      <c r="J1114" s="225"/>
      <c r="K1114" s="227"/>
      <c r="L1114" s="191"/>
    </row>
    <row r="1115" spans="1:12" ht="15.75" customHeight="1">
      <c r="A1115" s="312"/>
      <c r="B1115" s="318"/>
      <c r="C1115" s="223"/>
      <c r="D1115" s="42"/>
      <c r="E1115" s="373"/>
      <c r="F1115" s="239"/>
      <c r="G1115" s="188"/>
      <c r="I1115" s="176"/>
      <c r="J1115" s="225"/>
      <c r="K1115" s="227"/>
      <c r="L1115" s="191"/>
    </row>
    <row r="1116" spans="1:12" ht="15.75" customHeight="1">
      <c r="A1116" s="312"/>
      <c r="B1116" s="318"/>
      <c r="C1116" s="223"/>
      <c r="D1116" s="192"/>
      <c r="E1116" s="373"/>
      <c r="F1116" s="239"/>
      <c r="G1116" s="188"/>
      <c r="I1116" s="217"/>
      <c r="J1116" s="225"/>
      <c r="K1116" s="227"/>
      <c r="L1116" s="191"/>
    </row>
    <row r="1117" spans="1:12" ht="15.75" customHeight="1">
      <c r="A1117" s="38"/>
      <c r="B1117" s="319"/>
      <c r="C1117" s="223"/>
      <c r="D1117" s="203"/>
      <c r="E1117" s="373"/>
      <c r="F1117" s="239"/>
      <c r="G1117" s="235"/>
      <c r="I1117" s="208"/>
      <c r="J1117" s="225"/>
      <c r="K1117" s="227"/>
      <c r="L1117" s="191"/>
    </row>
    <row r="1118" spans="1:12" ht="15.75" customHeight="1">
      <c r="A1118" s="38"/>
      <c r="B1118" s="319"/>
      <c r="C1118" s="223"/>
      <c r="D1118" s="203"/>
      <c r="E1118" s="373"/>
      <c r="F1118" s="239"/>
      <c r="G1118" s="51"/>
      <c r="I1118" s="34"/>
      <c r="J1118" s="225"/>
      <c r="K1118" s="227"/>
      <c r="L1118" s="191"/>
    </row>
    <row r="1119" spans="1:12" ht="15.75" customHeight="1">
      <c r="A1119" s="38"/>
      <c r="B1119" s="209"/>
      <c r="C1119" s="223"/>
      <c r="D1119" s="231"/>
      <c r="E1119" s="373"/>
      <c r="F1119" s="239"/>
      <c r="G1119" s="236"/>
      <c r="I1119" s="229"/>
      <c r="J1119" s="225"/>
      <c r="K1119" s="227"/>
      <c r="L1119" s="191"/>
    </row>
    <row r="1120" spans="1:12" ht="15.75" customHeight="1">
      <c r="A1120" s="38"/>
      <c r="B1120" s="326"/>
      <c r="C1120" s="223"/>
      <c r="D1120" s="42"/>
      <c r="E1120" s="373"/>
      <c r="F1120" s="239"/>
      <c r="G1120" s="51"/>
      <c r="I1120" s="221"/>
      <c r="J1120" s="225"/>
      <c r="K1120" s="227"/>
      <c r="L1120" s="191"/>
    </row>
    <row r="1121" spans="1:12" ht="15.75" customHeight="1">
      <c r="A1121" s="38"/>
      <c r="B1121" s="326"/>
      <c r="C1121" s="223"/>
      <c r="D1121" s="42"/>
      <c r="E1121" s="373"/>
      <c r="F1121" s="239"/>
      <c r="G1121" s="51"/>
      <c r="I1121" s="221"/>
      <c r="J1121" s="225"/>
      <c r="K1121" s="227"/>
      <c r="L1121" s="191"/>
    </row>
    <row r="1122" spans="1:12" ht="15.75" customHeight="1">
      <c r="A1122" s="38"/>
      <c r="B1122" s="326"/>
      <c r="C1122" s="223"/>
      <c r="D1122" s="42"/>
      <c r="E1122" s="373"/>
      <c r="F1122" s="239"/>
      <c r="G1122" s="51"/>
      <c r="I1122" s="221"/>
      <c r="J1122" s="225"/>
      <c r="K1122" s="227"/>
      <c r="L1122" s="191"/>
    </row>
    <row r="1123" spans="1:12" ht="15.75" customHeight="1">
      <c r="A1123" s="38"/>
      <c r="B1123" s="326"/>
      <c r="C1123" s="223"/>
      <c r="D1123" s="42"/>
      <c r="E1123" s="373"/>
      <c r="F1123" s="239"/>
      <c r="G1123" s="51"/>
      <c r="I1123" s="221"/>
      <c r="J1123" s="225"/>
      <c r="K1123" s="227"/>
      <c r="L1123" s="191"/>
    </row>
    <row r="1124" spans="1:12" ht="15.75" customHeight="1">
      <c r="A1124" s="38"/>
      <c r="B1124" s="356"/>
      <c r="C1124" s="223"/>
      <c r="D1124" s="42"/>
      <c r="E1124" s="373"/>
      <c r="F1124" s="239"/>
      <c r="G1124" s="236"/>
      <c r="H1124" s="189"/>
      <c r="I1124" s="34"/>
      <c r="J1124" s="225"/>
      <c r="K1124" s="227"/>
      <c r="L1124" s="191"/>
    </row>
    <row r="1125" spans="1:12" ht="15.75" customHeight="1">
      <c r="A1125" s="38"/>
      <c r="B1125" s="326"/>
      <c r="C1125" s="223"/>
      <c r="D1125" s="42"/>
      <c r="E1125" s="373"/>
      <c r="F1125" s="239"/>
      <c r="G1125" s="236"/>
      <c r="H1125" s="189"/>
      <c r="I1125" s="34"/>
      <c r="J1125" s="225"/>
      <c r="K1125" s="227"/>
      <c r="L1125" s="191"/>
    </row>
    <row r="1126" spans="1:12" ht="15.75" customHeight="1">
      <c r="A1126" s="38"/>
      <c r="B1126" s="326"/>
      <c r="C1126" s="223"/>
      <c r="D1126" s="42"/>
      <c r="E1126" s="373"/>
      <c r="F1126" s="239"/>
      <c r="G1126" s="236"/>
      <c r="H1126" s="189"/>
      <c r="I1126" s="184"/>
      <c r="J1126" s="225"/>
      <c r="K1126" s="227"/>
      <c r="L1126" s="191"/>
    </row>
    <row r="1127" spans="1:12" ht="15.75" customHeight="1">
      <c r="A1127" s="38"/>
      <c r="B1127" s="326"/>
      <c r="C1127" s="223"/>
      <c r="D1127" s="203"/>
      <c r="E1127" s="373"/>
      <c r="F1127" s="239"/>
      <c r="G1127" s="236"/>
      <c r="H1127" s="189"/>
      <c r="I1127" s="34"/>
      <c r="J1127" s="225"/>
      <c r="K1127" s="227"/>
      <c r="L1127" s="191"/>
    </row>
    <row r="1128" spans="1:12" ht="15.75" customHeight="1">
      <c r="A1128" s="38"/>
      <c r="B1128" s="326"/>
      <c r="C1128" s="223"/>
      <c r="D1128" s="42"/>
      <c r="E1128" s="373"/>
      <c r="F1128" s="239"/>
      <c r="G1128" s="236"/>
      <c r="H1128" s="189"/>
      <c r="I1128" s="34"/>
      <c r="J1128" s="225"/>
      <c r="K1128" s="227"/>
      <c r="L1128" s="191"/>
    </row>
    <row r="1129" spans="1:12" ht="15.75" customHeight="1">
      <c r="A1129" s="38"/>
      <c r="B1129" s="326"/>
      <c r="C1129" s="223"/>
      <c r="D1129" s="42"/>
      <c r="E1129" s="373"/>
      <c r="F1129" s="239"/>
      <c r="G1129" s="236"/>
      <c r="H1129" s="189"/>
      <c r="I1129" s="34"/>
      <c r="J1129" s="225"/>
      <c r="K1129" s="227"/>
      <c r="L1129" s="191"/>
    </row>
    <row r="1130" spans="1:12" ht="15.75" customHeight="1">
      <c r="A1130" s="38"/>
      <c r="B1130" s="326"/>
      <c r="C1130" s="223"/>
      <c r="D1130" s="42"/>
      <c r="E1130" s="373"/>
      <c r="F1130" s="239"/>
      <c r="G1130" s="236"/>
      <c r="H1130" s="189"/>
      <c r="I1130" s="34"/>
      <c r="J1130" s="225"/>
      <c r="K1130" s="227"/>
      <c r="L1130" s="191"/>
    </row>
    <row r="1131" spans="1:12" ht="15.75" customHeight="1">
      <c r="A1131" s="38"/>
      <c r="B1131" s="326"/>
      <c r="C1131" s="223"/>
      <c r="D1131" s="42"/>
      <c r="E1131" s="373"/>
      <c r="F1131" s="239"/>
      <c r="G1131" s="236"/>
      <c r="H1131" s="189"/>
      <c r="I1131" s="34"/>
      <c r="J1131" s="225"/>
      <c r="K1131" s="227"/>
      <c r="L1131" s="191"/>
    </row>
    <row r="1132" spans="1:12" ht="15.75" customHeight="1">
      <c r="A1132" s="187"/>
      <c r="B1132" s="319"/>
      <c r="C1132" s="223"/>
      <c r="D1132" s="203"/>
      <c r="E1132" s="373"/>
      <c r="F1132" s="239"/>
      <c r="G1132" s="235"/>
      <c r="H1132" s="359"/>
      <c r="I1132" s="220"/>
      <c r="J1132" s="225"/>
      <c r="K1132" s="227"/>
      <c r="L1132" s="191"/>
    </row>
    <row r="1133" spans="1:12" ht="15.75" customHeight="1">
      <c r="A1133" s="187"/>
      <c r="B1133" s="326"/>
      <c r="C1133" s="223"/>
      <c r="D1133" s="42"/>
      <c r="E1133" s="373"/>
      <c r="F1133" s="239"/>
      <c r="G1133" s="236"/>
      <c r="H1133" s="189"/>
      <c r="I1133" s="36"/>
      <c r="J1133" s="225"/>
      <c r="K1133" s="227"/>
      <c r="L1133" s="191"/>
    </row>
    <row r="1134" spans="1:12" ht="15.75" customHeight="1">
      <c r="A1134" s="187"/>
      <c r="B1134" s="326"/>
      <c r="C1134" s="223"/>
      <c r="D1134" s="42"/>
      <c r="E1134" s="373"/>
      <c r="F1134" s="239"/>
      <c r="G1134" s="236"/>
      <c r="H1134" s="189"/>
      <c r="I1134" s="34"/>
      <c r="J1134" s="225"/>
      <c r="K1134" s="227"/>
      <c r="L1134" s="191"/>
    </row>
    <row r="1135" spans="1:12" ht="15.75" customHeight="1">
      <c r="A1135" s="187"/>
      <c r="B1135" s="326"/>
      <c r="C1135" s="223"/>
      <c r="D1135" s="42"/>
      <c r="E1135" s="373"/>
      <c r="F1135" s="239"/>
      <c r="G1135" s="236"/>
      <c r="H1135" s="189"/>
      <c r="I1135" s="34"/>
      <c r="J1135" s="225"/>
      <c r="K1135" s="227"/>
      <c r="L1135" s="191"/>
    </row>
    <row r="1136" spans="1:12" ht="15.75" customHeight="1">
      <c r="A1136" s="187"/>
      <c r="B1136" s="326"/>
      <c r="C1136" s="223"/>
      <c r="D1136" s="42"/>
      <c r="E1136" s="373"/>
      <c r="F1136" s="239"/>
      <c r="G1136" s="236"/>
      <c r="H1136" s="189"/>
      <c r="I1136" s="34"/>
      <c r="J1136" s="225"/>
      <c r="K1136" s="227"/>
      <c r="L1136" s="191"/>
    </row>
    <row r="1137" spans="1:13" ht="15.75" customHeight="1">
      <c r="A1137" s="187"/>
      <c r="B1137" s="326"/>
      <c r="C1137" s="223"/>
      <c r="D1137" s="42"/>
      <c r="E1137" s="373"/>
      <c r="F1137" s="239"/>
      <c r="G1137" s="236"/>
      <c r="H1137" s="189"/>
      <c r="I1137" s="34"/>
      <c r="J1137" s="225"/>
      <c r="K1137" s="227"/>
      <c r="L1137" s="191"/>
    </row>
    <row r="1138" spans="1:13" ht="15.75" customHeight="1">
      <c r="A1138" s="38"/>
      <c r="B1138" s="318"/>
      <c r="C1138" s="223"/>
      <c r="D1138" s="215"/>
      <c r="E1138" s="373"/>
      <c r="F1138" s="239"/>
      <c r="G1138" s="51"/>
      <c r="H1138" s="189"/>
      <c r="I1138" s="44"/>
      <c r="J1138" s="225"/>
      <c r="K1138" s="227"/>
      <c r="L1138" s="191"/>
    </row>
    <row r="1139" spans="1:13" ht="15.75" customHeight="1">
      <c r="A1139" s="38"/>
      <c r="B1139" s="318"/>
      <c r="C1139" s="223"/>
      <c r="D1139" s="215"/>
      <c r="E1139" s="373"/>
      <c r="F1139" s="239"/>
      <c r="G1139" s="51"/>
      <c r="H1139" s="189"/>
      <c r="I1139" s="44"/>
      <c r="J1139" s="225"/>
      <c r="K1139" s="227"/>
      <c r="L1139" s="191"/>
    </row>
    <row r="1140" spans="1:13" ht="15.75" customHeight="1">
      <c r="A1140" s="38"/>
      <c r="B1140" s="318"/>
      <c r="C1140" s="223"/>
      <c r="D1140" s="215"/>
      <c r="E1140" s="373"/>
      <c r="F1140" s="239"/>
      <c r="G1140" s="51"/>
      <c r="H1140" s="189"/>
      <c r="I1140" s="217"/>
      <c r="J1140" s="225"/>
      <c r="K1140" s="227"/>
      <c r="L1140" s="191"/>
    </row>
    <row r="1141" spans="1:13" ht="15.75" customHeight="1">
      <c r="A1141" s="38"/>
      <c r="B1141" s="318"/>
      <c r="C1141" s="223"/>
      <c r="D1141" s="42"/>
      <c r="E1141" s="373"/>
      <c r="F1141" s="239"/>
      <c r="G1141" s="51"/>
      <c r="H1141" s="189"/>
      <c r="I1141" s="44"/>
      <c r="J1141" s="225"/>
      <c r="K1141" s="227"/>
      <c r="L1141" s="191"/>
    </row>
    <row r="1142" spans="1:13" ht="15.75" customHeight="1">
      <c r="A1142" s="38"/>
      <c r="B1142" s="318"/>
      <c r="C1142" s="223"/>
      <c r="D1142" s="42"/>
      <c r="E1142" s="373"/>
      <c r="F1142" s="239"/>
      <c r="G1142" s="51"/>
      <c r="H1142" s="190"/>
      <c r="I1142" s="44"/>
      <c r="J1142" s="225"/>
      <c r="K1142" s="227"/>
      <c r="L1142" s="191"/>
    </row>
    <row r="1143" spans="1:13" ht="15.75" customHeight="1">
      <c r="A1143" s="38"/>
      <c r="B1143" s="318"/>
      <c r="C1143" s="223"/>
      <c r="D1143" s="215"/>
      <c r="E1143" s="373"/>
      <c r="F1143" s="239"/>
      <c r="G1143" s="51"/>
      <c r="H1143" s="189"/>
      <c r="I1143" s="44"/>
      <c r="J1143" s="225"/>
      <c r="K1143" s="227"/>
      <c r="L1143" s="191"/>
    </row>
    <row r="1144" spans="1:13" ht="15.75" customHeight="1">
      <c r="A1144" s="38"/>
      <c r="B1144" s="318"/>
      <c r="C1144" s="223"/>
      <c r="D1144" s="215"/>
      <c r="E1144" s="373"/>
      <c r="F1144" s="239"/>
      <c r="G1144" s="51"/>
      <c r="H1144" s="189"/>
      <c r="I1144" s="44"/>
      <c r="J1144" s="225"/>
      <c r="K1144" s="227"/>
      <c r="L1144" s="191"/>
    </row>
    <row r="1145" spans="1:13" ht="15.75" customHeight="1">
      <c r="A1145" s="38"/>
      <c r="B1145" s="318"/>
      <c r="C1145" s="223"/>
      <c r="D1145" s="215"/>
      <c r="E1145" s="373"/>
      <c r="F1145" s="239"/>
      <c r="G1145" s="51"/>
      <c r="H1145" s="189"/>
      <c r="I1145" s="44"/>
      <c r="J1145" s="225"/>
      <c r="K1145" s="227"/>
      <c r="L1145" s="191"/>
    </row>
    <row r="1146" spans="1:13" ht="15.75" customHeight="1">
      <c r="A1146" s="38"/>
      <c r="B1146" s="318"/>
      <c r="C1146" s="223"/>
      <c r="D1146" s="215"/>
      <c r="E1146" s="373"/>
      <c r="F1146" s="239"/>
      <c r="G1146" s="51"/>
      <c r="H1146" s="189"/>
      <c r="I1146" s="220"/>
      <c r="J1146" s="225"/>
      <c r="K1146" s="227"/>
      <c r="L1146" s="191"/>
    </row>
    <row r="1147" spans="1:13" ht="15.75" customHeight="1">
      <c r="A1147" s="38"/>
      <c r="B1147" s="318"/>
      <c r="C1147" s="223"/>
      <c r="D1147" s="42"/>
      <c r="E1147" s="373"/>
      <c r="F1147" s="239"/>
      <c r="G1147" s="51"/>
      <c r="H1147" s="359"/>
      <c r="I1147" s="44"/>
      <c r="J1147" s="225"/>
      <c r="K1147" s="227"/>
      <c r="L1147" s="191"/>
    </row>
    <row r="1148" spans="1:13" ht="15.75" customHeight="1">
      <c r="A1148" s="38"/>
      <c r="B1148" s="318"/>
      <c r="C1148" s="223"/>
      <c r="D1148" s="42"/>
      <c r="E1148" s="373"/>
      <c r="F1148" s="239"/>
      <c r="G1148" s="51"/>
      <c r="H1148" s="359"/>
      <c r="I1148" s="44"/>
      <c r="J1148" s="225"/>
      <c r="K1148" s="227"/>
      <c r="L1148" s="191"/>
    </row>
    <row r="1149" spans="1:13" ht="15.75" customHeight="1">
      <c r="A1149" s="38"/>
      <c r="B1149" s="318"/>
      <c r="C1149" s="223"/>
      <c r="D1149" s="42"/>
      <c r="E1149" s="373"/>
      <c r="F1149" s="239"/>
      <c r="G1149" s="51"/>
      <c r="H1149" s="241"/>
      <c r="I1149" s="44"/>
      <c r="J1149" s="225"/>
      <c r="K1149" s="227"/>
      <c r="L1149" s="191"/>
    </row>
    <row r="1150" spans="1:13" ht="15.75" customHeight="1">
      <c r="A1150" s="38"/>
      <c r="B1150" s="318"/>
      <c r="C1150" s="223"/>
      <c r="D1150" s="215"/>
      <c r="E1150" s="373"/>
      <c r="F1150" s="239"/>
      <c r="G1150" s="51"/>
      <c r="H1150" s="189"/>
      <c r="I1150" s="44"/>
      <c r="J1150" s="225"/>
      <c r="K1150" s="227"/>
      <c r="L1150" s="191"/>
    </row>
    <row r="1151" spans="1:13" ht="15.75" customHeight="1">
      <c r="A1151" s="38"/>
      <c r="B1151" s="318"/>
      <c r="C1151" s="223"/>
      <c r="D1151" s="215"/>
      <c r="E1151" s="373"/>
      <c r="F1151" s="239"/>
      <c r="G1151" s="51"/>
      <c r="H1151" s="189"/>
      <c r="I1151" s="44"/>
      <c r="J1151" s="225"/>
      <c r="K1151" s="227"/>
      <c r="L1151" s="191"/>
    </row>
    <row r="1152" spans="1:13">
      <c r="C1152" s="230"/>
      <c r="D1152" s="224"/>
      <c r="M1152" s="91"/>
    </row>
    <row r="1153" spans="3:13">
      <c r="C1153" s="230"/>
      <c r="D1153" s="224"/>
      <c r="M1153" s="91"/>
    </row>
    <row r="1154" spans="3:13">
      <c r="C1154" s="230"/>
      <c r="D1154" s="224"/>
      <c r="M1154" s="91"/>
    </row>
    <row r="1155" spans="3:13">
      <c r="C1155" s="230"/>
      <c r="D1155" s="224"/>
      <c r="M1155" s="91"/>
    </row>
    <row r="1156" spans="3:13">
      <c r="C1156" s="230"/>
      <c r="D1156" s="224"/>
      <c r="M1156" s="91"/>
    </row>
    <row r="1157" spans="3:13">
      <c r="C1157" s="230"/>
      <c r="D1157" s="224"/>
      <c r="M1157" s="91"/>
    </row>
    <row r="1158" spans="3:13">
      <c r="C1158" s="230"/>
      <c r="D1158" s="224"/>
      <c r="M1158" s="91"/>
    </row>
    <row r="1159" spans="3:13">
      <c r="C1159" s="230"/>
      <c r="D1159" s="224"/>
      <c r="M1159" s="91"/>
    </row>
    <row r="1160" spans="3:13">
      <c r="C1160" s="230"/>
      <c r="D1160" s="224"/>
      <c r="M1160" s="91"/>
    </row>
    <row r="1161" spans="3:13">
      <c r="C1161" s="230"/>
      <c r="D1161" s="224"/>
      <c r="M1161" s="91"/>
    </row>
    <row r="1162" spans="3:13">
      <c r="C1162" s="230"/>
      <c r="D1162" s="224"/>
      <c r="M1162" s="91"/>
    </row>
    <row r="1163" spans="3:13">
      <c r="C1163" s="230"/>
      <c r="D1163" s="224"/>
      <c r="M1163" s="91"/>
    </row>
    <row r="1164" spans="3:13">
      <c r="C1164" s="230"/>
      <c r="D1164" s="224"/>
      <c r="M1164" s="91"/>
    </row>
    <row r="1165" spans="3:13">
      <c r="C1165" s="230"/>
      <c r="D1165" s="224"/>
      <c r="M1165" s="91"/>
    </row>
    <row r="1166" spans="3:13">
      <c r="C1166" s="230"/>
      <c r="D1166" s="224"/>
      <c r="M1166" s="91"/>
    </row>
    <row r="1167" spans="3:13">
      <c r="C1167" s="230"/>
      <c r="D1167" s="224"/>
      <c r="M1167" s="91"/>
    </row>
    <row r="1168" spans="3:13">
      <c r="C1168" s="230"/>
      <c r="D1168" s="224"/>
      <c r="M1168" s="91"/>
    </row>
    <row r="1169" spans="3:13">
      <c r="C1169" s="230"/>
      <c r="D1169" s="224"/>
      <c r="M1169" s="91"/>
    </row>
    <row r="1170" spans="3:13">
      <c r="C1170" s="230"/>
      <c r="D1170" s="224"/>
      <c r="M1170" s="91"/>
    </row>
    <row r="1171" spans="3:13">
      <c r="C1171" s="230"/>
      <c r="D1171" s="224"/>
      <c r="M1171" s="91"/>
    </row>
    <row r="1172" spans="3:13">
      <c r="C1172" s="230"/>
      <c r="D1172" s="224"/>
      <c r="M1172" s="91"/>
    </row>
    <row r="1173" spans="3:13">
      <c r="C1173" s="230"/>
      <c r="D1173" s="224"/>
      <c r="M1173" s="91"/>
    </row>
    <row r="1174" spans="3:13">
      <c r="C1174" s="230"/>
      <c r="D1174" s="224"/>
      <c r="M1174" s="91"/>
    </row>
    <row r="1175" spans="3:13">
      <c r="C1175" s="230"/>
      <c r="D1175" s="224"/>
      <c r="M1175" s="91"/>
    </row>
    <row r="1176" spans="3:13">
      <c r="C1176" s="230"/>
      <c r="D1176" s="224"/>
      <c r="M1176" s="91"/>
    </row>
    <row r="1177" spans="3:13">
      <c r="C1177" s="230"/>
      <c r="D1177" s="224"/>
      <c r="M1177" s="91"/>
    </row>
    <row r="1178" spans="3:13">
      <c r="C1178" s="230"/>
      <c r="D1178" s="224"/>
      <c r="M1178" s="91"/>
    </row>
    <row r="1179" spans="3:13">
      <c r="C1179" s="230"/>
      <c r="D1179" s="224"/>
      <c r="M1179" s="91"/>
    </row>
    <row r="1180" spans="3:13">
      <c r="C1180" s="230"/>
      <c r="D1180" s="224"/>
      <c r="M1180" s="91"/>
    </row>
    <row r="1181" spans="3:13">
      <c r="C1181" s="230"/>
      <c r="D1181" s="224"/>
      <c r="M1181" s="91"/>
    </row>
    <row r="1182" spans="3:13">
      <c r="C1182" s="230"/>
      <c r="D1182" s="224"/>
      <c r="M1182" s="91"/>
    </row>
    <row r="1183" spans="3:13">
      <c r="C1183" s="230"/>
      <c r="D1183" s="224"/>
      <c r="M1183" s="91"/>
    </row>
    <row r="1184" spans="3:13">
      <c r="C1184" s="230"/>
      <c r="D1184" s="224"/>
      <c r="M1184" s="91"/>
    </row>
    <row r="1185" spans="3:13">
      <c r="C1185" s="230"/>
      <c r="D1185" s="224"/>
      <c r="M1185" s="91"/>
    </row>
    <row r="1186" spans="3:13">
      <c r="C1186" s="230"/>
      <c r="D1186" s="224"/>
      <c r="M1186" s="91"/>
    </row>
    <row r="1187" spans="3:13">
      <c r="C1187" s="230"/>
      <c r="D1187" s="224"/>
      <c r="M1187" s="91"/>
    </row>
    <row r="1188" spans="3:13">
      <c r="C1188" s="230"/>
      <c r="D1188" s="224"/>
      <c r="M1188" s="91"/>
    </row>
    <row r="1189" spans="3:13">
      <c r="C1189" s="230"/>
      <c r="D1189" s="224"/>
      <c r="M1189" s="91"/>
    </row>
    <row r="1190" spans="3:13">
      <c r="C1190" s="230"/>
      <c r="D1190" s="224"/>
      <c r="M1190" s="91"/>
    </row>
    <row r="1191" spans="3:13">
      <c r="C1191" s="230"/>
      <c r="D1191" s="224"/>
      <c r="M1191" s="91"/>
    </row>
    <row r="1192" spans="3:13">
      <c r="C1192" s="230"/>
      <c r="D1192" s="224"/>
      <c r="M1192" s="91"/>
    </row>
    <row r="1193" spans="3:13">
      <c r="C1193" s="230"/>
      <c r="D1193" s="224"/>
      <c r="M1193" s="91"/>
    </row>
    <row r="1194" spans="3:13">
      <c r="C1194" s="230"/>
      <c r="D1194" s="224"/>
      <c r="M1194" s="91"/>
    </row>
    <row r="1195" spans="3:13">
      <c r="C1195" s="230"/>
      <c r="D1195" s="224"/>
      <c r="M1195" s="91"/>
    </row>
    <row r="1196" spans="3:13">
      <c r="C1196" s="230"/>
      <c r="D1196" s="224"/>
      <c r="M1196" s="91"/>
    </row>
    <row r="1197" spans="3:13">
      <c r="C1197" s="230"/>
      <c r="D1197" s="224"/>
      <c r="M1197" s="91"/>
    </row>
    <row r="1198" spans="3:13">
      <c r="C1198" s="230"/>
      <c r="D1198" s="224"/>
      <c r="M1198" s="91"/>
    </row>
    <row r="1199" spans="3:13">
      <c r="C1199" s="230"/>
      <c r="D1199" s="224"/>
      <c r="M1199" s="91"/>
    </row>
    <row r="1200" spans="3:13">
      <c r="C1200" s="230"/>
      <c r="D1200" s="224"/>
      <c r="M1200" s="91"/>
    </row>
    <row r="1201" spans="3:13">
      <c r="C1201" s="230"/>
      <c r="D1201" s="224"/>
      <c r="M1201" s="91"/>
    </row>
    <row r="1202" spans="3:13">
      <c r="C1202" s="230"/>
      <c r="D1202" s="224"/>
      <c r="M1202" s="91"/>
    </row>
    <row r="1203" spans="3:13">
      <c r="C1203" s="230"/>
      <c r="D1203" s="224"/>
      <c r="M1203" s="91"/>
    </row>
    <row r="1204" spans="3:13">
      <c r="C1204" s="230"/>
      <c r="D1204" s="224"/>
      <c r="M1204" s="91"/>
    </row>
    <row r="1205" spans="3:13">
      <c r="C1205" s="230"/>
      <c r="D1205" s="224"/>
      <c r="M1205" s="91"/>
    </row>
    <row r="1206" spans="3:13">
      <c r="C1206" s="230"/>
      <c r="D1206" s="224"/>
      <c r="M1206" s="91"/>
    </row>
    <row r="1207" spans="3:13">
      <c r="C1207" s="230"/>
      <c r="D1207" s="224"/>
      <c r="M1207" s="91"/>
    </row>
    <row r="1208" spans="3:13">
      <c r="C1208" s="230"/>
      <c r="D1208" s="224"/>
      <c r="M1208" s="91"/>
    </row>
    <row r="1209" spans="3:13">
      <c r="C1209" s="230"/>
      <c r="D1209" s="224"/>
      <c r="M1209" s="91"/>
    </row>
    <row r="1210" spans="3:13">
      <c r="C1210" s="230"/>
      <c r="D1210" s="224"/>
      <c r="M1210" s="91"/>
    </row>
    <row r="1211" spans="3:13">
      <c r="C1211" s="230"/>
      <c r="D1211" s="224"/>
      <c r="M1211" s="91"/>
    </row>
    <row r="1212" spans="3:13">
      <c r="C1212" s="230"/>
      <c r="D1212" s="224"/>
      <c r="M1212" s="91"/>
    </row>
    <row r="1213" spans="3:13">
      <c r="C1213" s="230"/>
      <c r="D1213" s="224"/>
      <c r="M1213" s="91"/>
    </row>
  </sheetData>
  <autoFilter ref="A1:M1213"/>
  <sortState ref="A2:L987">
    <sortCondition ref="A2"/>
  </sortState>
  <phoneticPr fontId="3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2"/>
  <sheetViews>
    <sheetView workbookViewId="0">
      <selection activeCell="Q14" sqref="Q14"/>
    </sheetView>
  </sheetViews>
  <sheetFormatPr defaultColWidth="11.19921875" defaultRowHeight="15"/>
  <cols>
    <col min="1" max="1" width="4.8984375" style="6" customWidth="1"/>
    <col min="2" max="2" width="12.69921875" style="6" customWidth="1"/>
    <col min="3" max="3" width="12.19921875" style="6" bestFit="1" customWidth="1"/>
    <col min="4" max="4" width="7.5" style="6" bestFit="1" customWidth="1"/>
    <col min="5" max="5" width="8.796875" style="6" bestFit="1" customWidth="1"/>
    <col min="6" max="6" width="6.69921875" style="6" customWidth="1"/>
    <col min="7" max="7" width="7.5" style="6" bestFit="1" customWidth="1"/>
    <col min="8" max="8" width="7.69921875" style="6" customWidth="1"/>
    <col min="9" max="9" width="6.59765625" style="6" bestFit="1" customWidth="1"/>
    <col min="10" max="10" width="8.796875" style="6" bestFit="1" customWidth="1"/>
    <col min="11" max="12" width="7.5" style="6" bestFit="1" customWidth="1"/>
    <col min="13" max="13" width="6.59765625" style="6" bestFit="1" customWidth="1"/>
    <col min="14" max="14" width="7.3984375" style="6" bestFit="1" customWidth="1"/>
    <col min="15" max="15" width="8.796875" style="6" bestFit="1" customWidth="1"/>
    <col min="16" max="16" width="6.69921875" style="6" bestFit="1" customWidth="1"/>
    <col min="17" max="17" width="7.8984375" style="6" bestFit="1" customWidth="1"/>
    <col min="18" max="18" width="6.8984375" style="6" bestFit="1" customWidth="1"/>
    <col min="19" max="19" width="6.59765625" style="6" bestFit="1" customWidth="1"/>
    <col min="20" max="20" width="9.69921875" style="6" bestFit="1" customWidth="1"/>
    <col min="21" max="21" width="9.8984375" style="6" bestFit="1" customWidth="1"/>
    <col min="22" max="22" width="9.69921875" style="6" customWidth="1"/>
    <col min="23" max="24" width="7.5" style="6" customWidth="1"/>
    <col min="25" max="25" width="5.3984375" style="6" customWidth="1"/>
    <col min="26" max="26" width="9.69921875" style="6" customWidth="1"/>
    <col min="27" max="27" width="5.3984375" style="6" customWidth="1"/>
    <col min="28" max="28" width="9.69921875" style="6" customWidth="1"/>
    <col min="29" max="29" width="10.3984375" style="6" customWidth="1"/>
    <col min="30" max="16384" width="11.19921875" style="6"/>
  </cols>
  <sheetData>
    <row r="1" spans="2:21">
      <c r="B1" s="194" t="s">
        <v>23</v>
      </c>
      <c r="C1" s="193" t="s">
        <v>772</v>
      </c>
    </row>
    <row r="2" spans="2:21">
      <c r="B2" s="193"/>
      <c r="C2" s="193"/>
      <c r="D2" s="193"/>
      <c r="E2" s="193"/>
      <c r="F2" s="193"/>
      <c r="G2" s="193"/>
      <c r="H2" s="193"/>
      <c r="I2" s="193"/>
      <c r="J2" s="193"/>
      <c r="K2" s="193"/>
      <c r="L2" s="193"/>
      <c r="M2" s="193"/>
      <c r="N2" s="193"/>
      <c r="O2" s="193"/>
      <c r="P2" s="193"/>
      <c r="Q2" s="193"/>
    </row>
    <row r="3" spans="2:21" s="216" customFormat="1" ht="25.5">
      <c r="B3" s="376" t="s">
        <v>25</v>
      </c>
      <c r="C3" s="376" t="s">
        <v>276</v>
      </c>
      <c r="D3" s="377"/>
      <c r="E3" s="377"/>
      <c r="F3" s="377"/>
      <c r="G3" s="377"/>
      <c r="H3" s="377"/>
      <c r="I3" s="377"/>
      <c r="J3" s="377"/>
      <c r="K3" s="377"/>
      <c r="L3" s="377"/>
      <c r="M3" s="377"/>
      <c r="N3" s="377"/>
      <c r="O3" s="377"/>
      <c r="P3" s="377"/>
      <c r="Q3" s="377"/>
      <c r="R3" s="377"/>
      <c r="S3" s="377"/>
      <c r="T3" s="377"/>
      <c r="U3"/>
    </row>
    <row r="4" spans="2:21" s="254" customFormat="1" ht="33.75">
      <c r="B4" s="379" t="s">
        <v>275</v>
      </c>
      <c r="C4" s="380" t="s">
        <v>116</v>
      </c>
      <c r="D4" s="375" t="s">
        <v>47</v>
      </c>
      <c r="E4" s="380" t="s">
        <v>10</v>
      </c>
      <c r="F4" s="380" t="s">
        <v>119</v>
      </c>
      <c r="G4" s="380" t="s">
        <v>48</v>
      </c>
      <c r="H4" s="380" t="s">
        <v>38</v>
      </c>
      <c r="I4" s="380" t="s">
        <v>230</v>
      </c>
      <c r="J4" s="380" t="s">
        <v>54</v>
      </c>
      <c r="K4" s="380" t="s">
        <v>214</v>
      </c>
      <c r="L4" s="380" t="s">
        <v>210</v>
      </c>
      <c r="M4" s="375" t="s">
        <v>666</v>
      </c>
      <c r="N4" s="380" t="s">
        <v>266</v>
      </c>
      <c r="O4" s="380" t="s">
        <v>67</v>
      </c>
      <c r="P4" s="375" t="s">
        <v>711</v>
      </c>
      <c r="Q4" s="375" t="s">
        <v>280</v>
      </c>
      <c r="R4" s="375" t="s">
        <v>769</v>
      </c>
      <c r="S4" s="375" t="s">
        <v>771</v>
      </c>
      <c r="T4" s="380" t="s">
        <v>39</v>
      </c>
      <c r="U4"/>
    </row>
    <row r="5" spans="2:21">
      <c r="B5" s="195" t="s">
        <v>5</v>
      </c>
      <c r="C5" s="378"/>
      <c r="D5" s="378"/>
      <c r="E5" s="378">
        <v>1540539</v>
      </c>
      <c r="F5" s="378"/>
      <c r="G5" s="378"/>
      <c r="H5" s="378">
        <v>347500</v>
      </c>
      <c r="I5" s="378"/>
      <c r="J5" s="378">
        <v>420200</v>
      </c>
      <c r="K5" s="378">
        <v>91700</v>
      </c>
      <c r="L5" s="378"/>
      <c r="M5" s="378">
        <v>22000</v>
      </c>
      <c r="N5" s="378"/>
      <c r="O5" s="378">
        <v>658000</v>
      </c>
      <c r="P5" s="378">
        <v>77500</v>
      </c>
      <c r="Q5" s="378"/>
      <c r="R5" s="378"/>
      <c r="S5" s="378"/>
      <c r="T5" s="378">
        <v>3157439</v>
      </c>
      <c r="U5"/>
    </row>
    <row r="6" spans="2:21">
      <c r="B6" s="195" t="s">
        <v>6</v>
      </c>
      <c r="C6" s="378"/>
      <c r="D6" s="378"/>
      <c r="E6" s="378">
        <v>1838729</v>
      </c>
      <c r="F6" s="378"/>
      <c r="G6" s="378"/>
      <c r="H6" s="378">
        <v>250000</v>
      </c>
      <c r="I6" s="378"/>
      <c r="J6" s="378">
        <v>361350</v>
      </c>
      <c r="K6" s="378"/>
      <c r="L6" s="378">
        <v>9000</v>
      </c>
      <c r="M6" s="378"/>
      <c r="N6" s="378"/>
      <c r="O6" s="378">
        <v>255000</v>
      </c>
      <c r="P6" s="378"/>
      <c r="Q6" s="378"/>
      <c r="R6" s="378"/>
      <c r="S6" s="378">
        <v>15000</v>
      </c>
      <c r="T6" s="378">
        <v>2729079</v>
      </c>
      <c r="U6"/>
    </row>
    <row r="7" spans="2:21">
      <c r="B7" s="195" t="s">
        <v>8</v>
      </c>
      <c r="C7" s="378"/>
      <c r="D7" s="378"/>
      <c r="E7" s="378">
        <v>2168897</v>
      </c>
      <c r="F7" s="378"/>
      <c r="G7" s="378">
        <v>20000</v>
      </c>
      <c r="H7" s="378">
        <v>230000</v>
      </c>
      <c r="I7" s="378"/>
      <c r="J7" s="378">
        <v>141150</v>
      </c>
      <c r="K7" s="378"/>
      <c r="L7" s="378">
        <v>2000</v>
      </c>
      <c r="M7" s="378"/>
      <c r="N7" s="378"/>
      <c r="O7" s="378">
        <v>130000</v>
      </c>
      <c r="P7" s="378"/>
      <c r="Q7" s="378">
        <v>30029</v>
      </c>
      <c r="R7" s="378"/>
      <c r="S7" s="378"/>
      <c r="T7" s="378">
        <v>2722076</v>
      </c>
      <c r="U7"/>
    </row>
    <row r="8" spans="2:21">
      <c r="B8" s="195" t="s">
        <v>7</v>
      </c>
      <c r="C8" s="378"/>
      <c r="D8" s="378"/>
      <c r="E8" s="378">
        <v>806365</v>
      </c>
      <c r="F8" s="378"/>
      <c r="G8" s="378"/>
      <c r="H8" s="378">
        <v>50000</v>
      </c>
      <c r="I8" s="378"/>
      <c r="J8" s="378">
        <v>88800</v>
      </c>
      <c r="K8" s="378"/>
      <c r="L8" s="378">
        <v>26000</v>
      </c>
      <c r="M8" s="378"/>
      <c r="N8" s="378">
        <v>20000</v>
      </c>
      <c r="O8" s="378">
        <v>10000</v>
      </c>
      <c r="P8" s="378"/>
      <c r="Q8" s="378"/>
      <c r="R8" s="378"/>
      <c r="S8" s="378"/>
      <c r="T8" s="378">
        <v>1001165</v>
      </c>
      <c r="U8"/>
    </row>
    <row r="9" spans="2:21">
      <c r="B9" s="195" t="s">
        <v>9</v>
      </c>
      <c r="C9" s="378">
        <v>43019</v>
      </c>
      <c r="D9" s="378"/>
      <c r="E9" s="378">
        <v>820018</v>
      </c>
      <c r="F9" s="378">
        <v>13939</v>
      </c>
      <c r="G9" s="378">
        <v>95546</v>
      </c>
      <c r="H9" s="378">
        <v>117500</v>
      </c>
      <c r="I9" s="378">
        <v>14600</v>
      </c>
      <c r="J9" s="378">
        <v>155800</v>
      </c>
      <c r="K9" s="378"/>
      <c r="L9" s="378">
        <v>114800</v>
      </c>
      <c r="M9" s="378"/>
      <c r="N9" s="378"/>
      <c r="O9" s="378">
        <v>30000</v>
      </c>
      <c r="P9" s="378"/>
      <c r="Q9" s="378"/>
      <c r="R9" s="378">
        <v>50829</v>
      </c>
      <c r="S9" s="378"/>
      <c r="T9" s="378">
        <v>1456051</v>
      </c>
      <c r="U9"/>
    </row>
    <row r="10" spans="2:21">
      <c r="B10" s="195" t="s">
        <v>111</v>
      </c>
      <c r="C10" s="378"/>
      <c r="D10" s="378">
        <v>530000</v>
      </c>
      <c r="E10" s="378">
        <v>75000</v>
      </c>
      <c r="F10" s="378"/>
      <c r="G10" s="378"/>
      <c r="H10" s="378"/>
      <c r="I10" s="378"/>
      <c r="J10" s="378">
        <v>98500</v>
      </c>
      <c r="K10" s="378">
        <v>24500</v>
      </c>
      <c r="L10" s="378"/>
      <c r="M10" s="378"/>
      <c r="N10" s="378"/>
      <c r="O10" s="378">
        <v>39600</v>
      </c>
      <c r="P10" s="378"/>
      <c r="Q10" s="378"/>
      <c r="R10" s="378"/>
      <c r="S10" s="378"/>
      <c r="T10" s="378">
        <v>767600</v>
      </c>
      <c r="U10"/>
    </row>
    <row r="11" spans="2:21">
      <c r="B11" s="195" t="s">
        <v>102</v>
      </c>
      <c r="C11" s="378"/>
      <c r="D11" s="378"/>
      <c r="E11" s="378">
        <v>24000</v>
      </c>
      <c r="F11" s="378"/>
      <c r="G11" s="378"/>
      <c r="H11" s="378"/>
      <c r="I11" s="378"/>
      <c r="J11" s="378"/>
      <c r="K11" s="378"/>
      <c r="L11" s="378"/>
      <c r="M11" s="378"/>
      <c r="N11" s="378"/>
      <c r="O11" s="378"/>
      <c r="P11" s="378"/>
      <c r="Q11" s="378"/>
      <c r="R11" s="378"/>
      <c r="S11" s="378"/>
      <c r="T11" s="378">
        <v>24000</v>
      </c>
      <c r="U11"/>
    </row>
    <row r="12" spans="2:21">
      <c r="B12" s="195" t="s">
        <v>39</v>
      </c>
      <c r="C12" s="378">
        <v>43019</v>
      </c>
      <c r="D12" s="378">
        <v>530000</v>
      </c>
      <c r="E12" s="378">
        <v>7273548</v>
      </c>
      <c r="F12" s="378">
        <v>13939</v>
      </c>
      <c r="G12" s="378">
        <v>115546</v>
      </c>
      <c r="H12" s="378">
        <v>995000</v>
      </c>
      <c r="I12" s="378">
        <v>14600</v>
      </c>
      <c r="J12" s="378">
        <v>1265800</v>
      </c>
      <c r="K12" s="378">
        <v>116200</v>
      </c>
      <c r="L12" s="378">
        <v>151800</v>
      </c>
      <c r="M12" s="378">
        <v>22000</v>
      </c>
      <c r="N12" s="378">
        <v>20000</v>
      </c>
      <c r="O12" s="378">
        <v>1122600</v>
      </c>
      <c r="P12" s="378">
        <v>77500</v>
      </c>
      <c r="Q12" s="378">
        <v>30029</v>
      </c>
      <c r="R12" s="378">
        <v>50829</v>
      </c>
      <c r="S12" s="378">
        <v>15000</v>
      </c>
      <c r="T12" s="378">
        <v>11857410</v>
      </c>
      <c r="U12"/>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2"/>
  <sheetViews>
    <sheetView workbookViewId="0">
      <pane xSplit="2" ySplit="5" topLeftCell="J6" activePane="bottomRight" state="frozen"/>
      <selection pane="topRight" activeCell="C1" sqref="C1"/>
      <selection pane="bottomLeft" activeCell="A6" sqref="A6"/>
      <selection pane="bottomRight" activeCell="P11" sqref="P11"/>
    </sheetView>
  </sheetViews>
  <sheetFormatPr defaultColWidth="11.19921875" defaultRowHeight="15"/>
  <cols>
    <col min="1" max="1" width="4.69921875" customWidth="1"/>
    <col min="2" max="2" width="18.19921875" customWidth="1"/>
    <col min="15" max="15" width="11.19921875" style="156"/>
    <col min="17" max="17" width="11.19921875" customWidth="1"/>
    <col min="18" max="18" width="11.19921875" style="1"/>
  </cols>
  <sheetData>
    <row r="1" spans="1:26">
      <c r="H1" s="385" t="s">
        <v>213</v>
      </c>
      <c r="I1" s="386"/>
      <c r="J1" s="386"/>
      <c r="K1" s="386"/>
      <c r="L1" s="386"/>
    </row>
    <row r="2" spans="1:26">
      <c r="A2" s="96"/>
      <c r="B2" s="96"/>
      <c r="C2" s="96"/>
      <c r="D2" s="96"/>
      <c r="E2" s="96"/>
      <c r="F2" s="96"/>
      <c r="G2" s="96"/>
      <c r="H2" s="96"/>
      <c r="I2" s="96"/>
      <c r="J2" s="96"/>
      <c r="K2" s="96"/>
      <c r="L2" s="96"/>
      <c r="M2" s="96"/>
      <c r="N2" s="96"/>
      <c r="O2" s="157"/>
      <c r="P2" s="96"/>
      <c r="Q2" s="96"/>
      <c r="R2" s="152"/>
      <c r="S2" s="96"/>
      <c r="T2" s="381" t="s">
        <v>127</v>
      </c>
      <c r="U2" s="381"/>
      <c r="V2" s="96"/>
      <c r="W2" s="96"/>
      <c r="X2" s="96"/>
      <c r="Y2" s="96" t="s">
        <v>128</v>
      </c>
      <c r="Z2" s="96"/>
    </row>
    <row r="3" spans="1:26" ht="30">
      <c r="A3" s="97" t="s">
        <v>129</v>
      </c>
      <c r="B3" s="98" t="s">
        <v>130</v>
      </c>
      <c r="C3" s="97" t="s">
        <v>131</v>
      </c>
      <c r="D3" s="97" t="s">
        <v>132</v>
      </c>
      <c r="E3" s="97" t="s">
        <v>133</v>
      </c>
      <c r="F3" s="97" t="s">
        <v>47</v>
      </c>
      <c r="G3" s="97" t="s">
        <v>134</v>
      </c>
      <c r="H3" s="97" t="s">
        <v>135</v>
      </c>
      <c r="I3" s="97" t="s">
        <v>136</v>
      </c>
      <c r="J3" s="97" t="s">
        <v>137</v>
      </c>
      <c r="K3" s="97" t="s">
        <v>138</v>
      </c>
      <c r="L3" s="99" t="s">
        <v>139</v>
      </c>
      <c r="M3" s="97" t="s">
        <v>140</v>
      </c>
      <c r="N3" s="97" t="s">
        <v>141</v>
      </c>
      <c r="O3" s="158" t="s">
        <v>205</v>
      </c>
      <c r="P3" s="97" t="s">
        <v>142</v>
      </c>
      <c r="Q3" s="97" t="s">
        <v>143</v>
      </c>
      <c r="R3" s="164" t="s">
        <v>144</v>
      </c>
      <c r="S3" s="100" t="s">
        <v>145</v>
      </c>
      <c r="T3" s="97" t="s">
        <v>146</v>
      </c>
      <c r="U3" s="97" t="s">
        <v>147</v>
      </c>
      <c r="V3" s="97" t="s">
        <v>36</v>
      </c>
      <c r="W3" s="97" t="s">
        <v>148</v>
      </c>
      <c r="X3" s="97" t="s">
        <v>149</v>
      </c>
      <c r="Y3" s="97" t="s">
        <v>150</v>
      </c>
      <c r="Z3" s="96"/>
    </row>
    <row r="4" spans="1:26">
      <c r="A4" s="101"/>
      <c r="B4" s="102"/>
      <c r="C4" s="101"/>
      <c r="D4" s="101"/>
      <c r="E4" s="101"/>
      <c r="F4" s="101"/>
      <c r="G4" s="101"/>
      <c r="H4" s="101"/>
      <c r="I4" s="103">
        <v>0.1</v>
      </c>
      <c r="J4" s="103">
        <v>0.01</v>
      </c>
      <c r="K4" s="101"/>
      <c r="L4" s="104"/>
      <c r="M4" s="101"/>
      <c r="N4" s="105">
        <v>4.2000000000000003E-2</v>
      </c>
      <c r="O4" s="159"/>
      <c r="P4" s="101"/>
      <c r="Q4" s="101"/>
      <c r="R4" s="165"/>
      <c r="S4" s="106"/>
      <c r="T4" s="107">
        <v>0.01</v>
      </c>
      <c r="U4" s="108">
        <v>1.4999999999999999E-2</v>
      </c>
      <c r="V4" s="109"/>
      <c r="W4" s="110">
        <v>0.1295</v>
      </c>
      <c r="X4" s="111"/>
      <c r="Y4" s="155"/>
      <c r="Z4" s="111"/>
    </row>
    <row r="5" spans="1:26" ht="15" customHeight="1">
      <c r="A5" s="96">
        <v>1</v>
      </c>
      <c r="B5" s="112" t="s">
        <v>151</v>
      </c>
      <c r="C5" s="113" t="s">
        <v>152</v>
      </c>
      <c r="D5" s="114" t="s">
        <v>153</v>
      </c>
      <c r="E5" s="113">
        <v>890000</v>
      </c>
      <c r="F5" s="113">
        <v>30000</v>
      </c>
      <c r="G5" s="113">
        <v>920000</v>
      </c>
      <c r="H5" s="113">
        <v>122294</v>
      </c>
      <c r="I5" s="154">
        <f>H5*I$4</f>
        <v>12229.400000000001</v>
      </c>
      <c r="J5" s="153">
        <f>J$4*G5</f>
        <v>9200</v>
      </c>
      <c r="K5" s="113">
        <v>12350</v>
      </c>
      <c r="L5" s="115">
        <v>2500</v>
      </c>
      <c r="M5" s="154">
        <f>SUM(H5:L5)</f>
        <v>158573.4</v>
      </c>
      <c r="N5" s="153">
        <f>750000*N$4</f>
        <v>31500.000000000004</v>
      </c>
      <c r="O5" s="171" t="e">
        <f>#REF!</f>
        <v>#REF!</v>
      </c>
      <c r="P5" s="153"/>
      <c r="Q5" s="101" t="e">
        <f>#REF!</f>
        <v>#REF!</v>
      </c>
      <c r="R5" s="166" t="e">
        <f>G5-M5-N5-O5+P5+Q5</f>
        <v>#REF!</v>
      </c>
      <c r="S5" s="118" t="s">
        <v>154</v>
      </c>
      <c r="T5" s="119">
        <v>0</v>
      </c>
      <c r="U5" s="119">
        <v>0</v>
      </c>
      <c r="V5" s="116">
        <v>0</v>
      </c>
      <c r="W5" s="113">
        <f>750000*7%+750000*4.2%+920000*1.75%</f>
        <v>100100.00000000001</v>
      </c>
      <c r="X5" s="163">
        <f>G5-L5-M5</f>
        <v>758926.6</v>
      </c>
      <c r="Y5" s="154">
        <f>G5+W5</f>
        <v>1020100</v>
      </c>
      <c r="Z5" s="116" t="e">
        <f>R5</f>
        <v>#REF!</v>
      </c>
    </row>
    <row r="6" spans="1:26" ht="15.75">
      <c r="A6" s="96">
        <v>2</v>
      </c>
      <c r="B6" s="112" t="s">
        <v>155</v>
      </c>
      <c r="C6" s="120" t="s">
        <v>156</v>
      </c>
      <c r="D6" s="121" t="s">
        <v>157</v>
      </c>
      <c r="E6" s="120">
        <v>333000</v>
      </c>
      <c r="F6" s="120">
        <v>30000</v>
      </c>
      <c r="G6" s="113">
        <v>363000</v>
      </c>
      <c r="H6" s="120">
        <v>21245</v>
      </c>
      <c r="I6" s="154">
        <f t="shared" ref="I6:I19" si="0">H6*I$4</f>
        <v>2124.5</v>
      </c>
      <c r="J6" s="153">
        <f t="shared" ref="J6:J19" si="1">J$4*G6</f>
        <v>3630</v>
      </c>
      <c r="K6" s="120">
        <v>4550</v>
      </c>
      <c r="L6" s="122">
        <v>2250</v>
      </c>
      <c r="M6" s="154">
        <f t="shared" ref="M6:M19" si="2">SUM(H6:L6)</f>
        <v>33799.5</v>
      </c>
      <c r="N6" s="153">
        <f>G6*N$4</f>
        <v>15246.000000000002</v>
      </c>
      <c r="O6" s="171" t="e">
        <f>#REF!</f>
        <v>#REF!</v>
      </c>
      <c r="P6" s="153"/>
      <c r="Q6" s="101" t="e">
        <f>#REF!</f>
        <v>#REF!</v>
      </c>
      <c r="R6" s="167" t="e">
        <f t="shared" ref="R6:R19" si="3">G6-M6-N6-O6+P6+Q6</f>
        <v>#REF!</v>
      </c>
      <c r="S6" s="123" t="s">
        <v>158</v>
      </c>
      <c r="T6" s="119">
        <v>0</v>
      </c>
      <c r="U6" s="119">
        <v>0</v>
      </c>
      <c r="V6" s="116">
        <v>0</v>
      </c>
      <c r="W6" s="113">
        <f>G6*W$4</f>
        <v>47008.5</v>
      </c>
      <c r="X6" s="163">
        <f t="shared" ref="X6:X19" si="4">G6-L6-M6</f>
        <v>326950.5</v>
      </c>
      <c r="Y6" s="154">
        <f t="shared" ref="Y6:Y19" si="5">G6+W6</f>
        <v>410008.5</v>
      </c>
      <c r="Z6" s="96"/>
    </row>
    <row r="7" spans="1:26" ht="15.75">
      <c r="A7" s="96">
        <v>3</v>
      </c>
      <c r="B7" s="112" t="s">
        <v>159</v>
      </c>
      <c r="C7" s="113" t="s">
        <v>160</v>
      </c>
      <c r="D7" s="124" t="s">
        <v>161</v>
      </c>
      <c r="E7" s="115">
        <v>480000</v>
      </c>
      <c r="F7" s="113">
        <v>30000</v>
      </c>
      <c r="G7" s="113">
        <v>510000</v>
      </c>
      <c r="H7" s="113">
        <v>39917</v>
      </c>
      <c r="I7" s="154">
        <f t="shared" si="0"/>
        <v>3991.7000000000003</v>
      </c>
      <c r="J7" s="153">
        <f t="shared" si="1"/>
        <v>5100</v>
      </c>
      <c r="K7" s="113">
        <v>7150</v>
      </c>
      <c r="L7" s="115">
        <v>2250</v>
      </c>
      <c r="M7" s="154">
        <f t="shared" si="2"/>
        <v>58408.7</v>
      </c>
      <c r="N7" s="153">
        <f t="shared" ref="N7:N19" si="6">G7*N$4</f>
        <v>21420</v>
      </c>
      <c r="O7" s="171" t="e">
        <f>#REF!</f>
        <v>#REF!</v>
      </c>
      <c r="P7" s="153"/>
      <c r="Q7" s="101" t="e">
        <f>#REF!</f>
        <v>#REF!</v>
      </c>
      <c r="R7" s="167" t="e">
        <f t="shared" si="3"/>
        <v>#REF!</v>
      </c>
      <c r="S7" s="123" t="s">
        <v>162</v>
      </c>
      <c r="T7" s="119">
        <v>0</v>
      </c>
      <c r="U7" s="119">
        <v>0</v>
      </c>
      <c r="V7" s="116">
        <v>0</v>
      </c>
      <c r="W7" s="113">
        <f t="shared" ref="W7:W19" si="7">G7*W$4</f>
        <v>66045</v>
      </c>
      <c r="X7" s="163">
        <f t="shared" si="4"/>
        <v>449341.3</v>
      </c>
      <c r="Y7" s="154">
        <f t="shared" si="5"/>
        <v>576045</v>
      </c>
      <c r="Z7" s="116" t="e">
        <f>+R5-677327</f>
        <v>#REF!</v>
      </c>
    </row>
    <row r="8" spans="1:26" ht="18">
      <c r="A8" s="96">
        <v>4</v>
      </c>
      <c r="B8" s="112" t="s">
        <v>163</v>
      </c>
      <c r="C8" s="115" t="s">
        <v>164</v>
      </c>
      <c r="D8" s="125" t="s">
        <v>165</v>
      </c>
      <c r="E8" s="115">
        <v>470000</v>
      </c>
      <c r="F8" s="115">
        <v>30000</v>
      </c>
      <c r="G8" s="113">
        <v>500000</v>
      </c>
      <c r="H8" s="115">
        <v>38417</v>
      </c>
      <c r="I8" s="154">
        <f t="shared" si="0"/>
        <v>3841.7000000000003</v>
      </c>
      <c r="J8" s="153">
        <f t="shared" si="1"/>
        <v>5000</v>
      </c>
      <c r="K8" s="115">
        <v>5850</v>
      </c>
      <c r="L8" s="115">
        <v>2250</v>
      </c>
      <c r="M8" s="154">
        <f t="shared" si="2"/>
        <v>55358.7</v>
      </c>
      <c r="N8" s="153">
        <f t="shared" si="6"/>
        <v>21000</v>
      </c>
      <c r="O8" s="171" t="e">
        <f>#REF!</f>
        <v>#REF!</v>
      </c>
      <c r="P8" s="153"/>
      <c r="Q8" s="101" t="e">
        <f>#REF!</f>
        <v>#REF!</v>
      </c>
      <c r="R8" s="166" t="e">
        <f t="shared" si="3"/>
        <v>#REF!</v>
      </c>
      <c r="S8" s="126" t="s">
        <v>166</v>
      </c>
      <c r="T8" s="119">
        <v>0</v>
      </c>
      <c r="U8" s="119">
        <v>0</v>
      </c>
      <c r="V8" s="116">
        <v>0</v>
      </c>
      <c r="W8" s="113">
        <f t="shared" si="7"/>
        <v>64750</v>
      </c>
      <c r="X8" s="163">
        <f t="shared" si="4"/>
        <v>442391.3</v>
      </c>
      <c r="Y8" s="154">
        <f t="shared" si="5"/>
        <v>564750</v>
      </c>
      <c r="Z8" s="96"/>
    </row>
    <row r="9" spans="1:26" ht="15.75">
      <c r="A9" s="96">
        <v>5</v>
      </c>
      <c r="B9" s="112" t="s">
        <v>167</v>
      </c>
      <c r="C9" s="120" t="s">
        <v>168</v>
      </c>
      <c r="D9" s="121" t="s">
        <v>169</v>
      </c>
      <c r="E9" s="120">
        <v>300000</v>
      </c>
      <c r="F9" s="120">
        <v>30000</v>
      </c>
      <c r="G9" s="113">
        <v>330000</v>
      </c>
      <c r="H9" s="120">
        <v>17988</v>
      </c>
      <c r="I9" s="154">
        <f t="shared" si="0"/>
        <v>1798.8000000000002</v>
      </c>
      <c r="J9" s="153">
        <f t="shared" si="1"/>
        <v>3300</v>
      </c>
      <c r="K9" s="120">
        <v>4550</v>
      </c>
      <c r="L9" s="122">
        <v>2250</v>
      </c>
      <c r="M9" s="154">
        <f t="shared" si="2"/>
        <v>29886.799999999999</v>
      </c>
      <c r="N9" s="153">
        <f t="shared" si="6"/>
        <v>13860</v>
      </c>
      <c r="O9" s="171" t="e">
        <f>#REF!</f>
        <v>#REF!</v>
      </c>
      <c r="P9" s="153"/>
      <c r="Q9" s="101" t="e">
        <f>#REF!</f>
        <v>#REF!</v>
      </c>
      <c r="R9" s="166" t="e">
        <f t="shared" si="3"/>
        <v>#REF!</v>
      </c>
      <c r="S9" s="126" t="s">
        <v>170</v>
      </c>
      <c r="T9" s="119">
        <v>0</v>
      </c>
      <c r="U9" s="119">
        <v>0</v>
      </c>
      <c r="V9" s="116">
        <v>0</v>
      </c>
      <c r="W9" s="113">
        <f t="shared" si="7"/>
        <v>42735</v>
      </c>
      <c r="X9" s="163">
        <f t="shared" si="4"/>
        <v>297863.2</v>
      </c>
      <c r="Y9" s="154">
        <f t="shared" si="5"/>
        <v>372735</v>
      </c>
      <c r="Z9" s="96"/>
    </row>
    <row r="10" spans="1:26" ht="18">
      <c r="A10" s="96">
        <v>6</v>
      </c>
      <c r="B10" s="112" t="s">
        <v>171</v>
      </c>
      <c r="C10" s="113" t="s">
        <v>172</v>
      </c>
      <c r="D10" s="114" t="s">
        <v>173</v>
      </c>
      <c r="E10" s="113">
        <v>260000</v>
      </c>
      <c r="F10" s="113">
        <v>30000</v>
      </c>
      <c r="G10" s="113">
        <v>290000</v>
      </c>
      <c r="H10" s="113">
        <v>14915</v>
      </c>
      <c r="I10" s="154">
        <f t="shared" si="0"/>
        <v>1491.5</v>
      </c>
      <c r="J10" s="153">
        <f t="shared" si="1"/>
        <v>2900</v>
      </c>
      <c r="K10" s="113">
        <v>3250</v>
      </c>
      <c r="L10" s="115">
        <v>2000</v>
      </c>
      <c r="M10" s="154">
        <f t="shared" si="2"/>
        <v>24556.5</v>
      </c>
      <c r="N10" s="153">
        <f t="shared" si="6"/>
        <v>12180</v>
      </c>
      <c r="O10" s="171" t="e">
        <f>#REF!</f>
        <v>#REF!</v>
      </c>
      <c r="P10" s="153"/>
      <c r="Q10" s="101" t="e">
        <f>#REF!</f>
        <v>#REF!</v>
      </c>
      <c r="R10" s="166" t="e">
        <f t="shared" si="3"/>
        <v>#REF!</v>
      </c>
      <c r="S10" s="123" t="s">
        <v>174</v>
      </c>
      <c r="T10" s="119">
        <v>0</v>
      </c>
      <c r="U10" s="119">
        <v>0</v>
      </c>
      <c r="V10" s="116">
        <v>0</v>
      </c>
      <c r="W10" s="113">
        <f t="shared" si="7"/>
        <v>37555</v>
      </c>
      <c r="X10" s="163">
        <f t="shared" si="4"/>
        <v>263443.5</v>
      </c>
      <c r="Y10" s="154">
        <f t="shared" si="5"/>
        <v>327555</v>
      </c>
      <c r="Z10" s="96"/>
    </row>
    <row r="11" spans="1:26" ht="15.75">
      <c r="A11" s="96">
        <v>7</v>
      </c>
      <c r="B11" s="112" t="s">
        <v>175</v>
      </c>
      <c r="C11" s="113" t="s">
        <v>176</v>
      </c>
      <c r="D11" s="114" t="s">
        <v>177</v>
      </c>
      <c r="E11" s="115">
        <v>310000</v>
      </c>
      <c r="F11" s="113">
        <v>30000</v>
      </c>
      <c r="G11" s="113">
        <v>340000</v>
      </c>
      <c r="H11" s="113">
        <v>18974</v>
      </c>
      <c r="I11" s="154">
        <f t="shared" si="0"/>
        <v>1897.4</v>
      </c>
      <c r="J11" s="153">
        <f t="shared" si="1"/>
        <v>3400</v>
      </c>
      <c r="K11" s="113">
        <v>4550</v>
      </c>
      <c r="L11" s="115">
        <v>2250</v>
      </c>
      <c r="M11" s="154">
        <f t="shared" si="2"/>
        <v>31071.4</v>
      </c>
      <c r="N11" s="153">
        <f t="shared" si="6"/>
        <v>14280</v>
      </c>
      <c r="O11" s="171" t="e">
        <f>#REF!</f>
        <v>#REF!</v>
      </c>
      <c r="P11" s="153"/>
      <c r="Q11" s="101" t="e">
        <f>#REF!</f>
        <v>#REF!</v>
      </c>
      <c r="R11" s="166" t="e">
        <f t="shared" si="3"/>
        <v>#REF!</v>
      </c>
      <c r="S11" s="126" t="s">
        <v>178</v>
      </c>
      <c r="T11" s="119">
        <v>0</v>
      </c>
      <c r="U11" s="119">
        <v>0</v>
      </c>
      <c r="V11" s="116">
        <v>0</v>
      </c>
      <c r="W11" s="113">
        <f t="shared" si="7"/>
        <v>44030</v>
      </c>
      <c r="X11" s="163">
        <f t="shared" si="4"/>
        <v>306678.59999999998</v>
      </c>
      <c r="Y11" s="154">
        <f t="shared" si="5"/>
        <v>384030</v>
      </c>
      <c r="Z11" s="96"/>
    </row>
    <row r="12" spans="1:26" ht="15.75">
      <c r="A12" s="96">
        <v>8</v>
      </c>
      <c r="B12" s="127" t="s">
        <v>179</v>
      </c>
      <c r="C12" s="113" t="s">
        <v>180</v>
      </c>
      <c r="D12" s="114" t="s">
        <v>181</v>
      </c>
      <c r="E12" s="115">
        <v>560000</v>
      </c>
      <c r="F12" s="113">
        <v>30000</v>
      </c>
      <c r="G12" s="115">
        <v>590000</v>
      </c>
      <c r="H12" s="113">
        <v>53167</v>
      </c>
      <c r="I12" s="154">
        <f t="shared" si="0"/>
        <v>5316.7000000000007</v>
      </c>
      <c r="J12" s="153">
        <f t="shared" si="1"/>
        <v>5900</v>
      </c>
      <c r="K12" s="113">
        <v>7150</v>
      </c>
      <c r="L12" s="115">
        <v>2500</v>
      </c>
      <c r="M12" s="154">
        <f t="shared" si="2"/>
        <v>74033.7</v>
      </c>
      <c r="N12" s="153">
        <f t="shared" si="6"/>
        <v>24780</v>
      </c>
      <c r="O12" s="171" t="e">
        <f>#REF!</f>
        <v>#REF!</v>
      </c>
      <c r="P12" s="128"/>
      <c r="Q12" s="101" t="e">
        <f>#REF!</f>
        <v>#REF!</v>
      </c>
      <c r="R12" s="166" t="e">
        <f t="shared" si="3"/>
        <v>#REF!</v>
      </c>
      <c r="S12" s="126" t="s">
        <v>170</v>
      </c>
      <c r="T12" s="113">
        <v>0</v>
      </c>
      <c r="U12" s="113">
        <v>0</v>
      </c>
      <c r="V12" s="116">
        <v>0</v>
      </c>
      <c r="W12" s="113">
        <f t="shared" si="7"/>
        <v>76405</v>
      </c>
      <c r="X12" s="163">
        <f t="shared" si="4"/>
        <v>513466.3</v>
      </c>
      <c r="Y12" s="154">
        <f t="shared" si="5"/>
        <v>666405</v>
      </c>
      <c r="Z12" s="129"/>
    </row>
    <row r="13" spans="1:26" ht="21">
      <c r="A13" s="96">
        <v>9</v>
      </c>
      <c r="B13" s="112" t="s">
        <v>182</v>
      </c>
      <c r="C13" s="113" t="s">
        <v>183</v>
      </c>
      <c r="D13" s="114" t="s">
        <v>184</v>
      </c>
      <c r="E13" s="113">
        <v>150000</v>
      </c>
      <c r="F13" s="113">
        <v>30000</v>
      </c>
      <c r="G13" s="113">
        <v>180000</v>
      </c>
      <c r="H13" s="131">
        <v>7677</v>
      </c>
      <c r="I13" s="154">
        <f t="shared" si="0"/>
        <v>767.7</v>
      </c>
      <c r="J13" s="153">
        <f t="shared" si="1"/>
        <v>1800</v>
      </c>
      <c r="K13" s="131">
        <v>1950</v>
      </c>
      <c r="L13" s="115">
        <v>1250</v>
      </c>
      <c r="M13" s="154">
        <f t="shared" si="2"/>
        <v>13444.7</v>
      </c>
      <c r="N13" s="153">
        <f t="shared" si="6"/>
        <v>7560.0000000000009</v>
      </c>
      <c r="O13" s="171" t="e">
        <f>#REF!</f>
        <v>#REF!</v>
      </c>
      <c r="P13" s="153"/>
      <c r="Q13" s="101" t="e">
        <f>#REF!</f>
        <v>#REF!</v>
      </c>
      <c r="R13" s="170" t="e">
        <f t="shared" si="3"/>
        <v>#REF!</v>
      </c>
      <c r="S13" s="126" t="s">
        <v>185</v>
      </c>
      <c r="T13" s="119">
        <v>0</v>
      </c>
      <c r="U13" s="119">
        <v>0</v>
      </c>
      <c r="V13" s="116">
        <v>0</v>
      </c>
      <c r="W13" s="113">
        <f t="shared" si="7"/>
        <v>23310</v>
      </c>
      <c r="X13" s="163">
        <f t="shared" si="4"/>
        <v>165305.29999999999</v>
      </c>
      <c r="Y13" s="154">
        <f t="shared" si="5"/>
        <v>203310</v>
      </c>
      <c r="Z13" s="96"/>
    </row>
    <row r="14" spans="1:26" ht="21">
      <c r="A14" s="96">
        <v>10</v>
      </c>
      <c r="B14" s="112" t="s">
        <v>186</v>
      </c>
      <c r="C14" s="113" t="s">
        <v>168</v>
      </c>
      <c r="D14" s="114" t="s">
        <v>187</v>
      </c>
      <c r="E14" s="115">
        <v>160000</v>
      </c>
      <c r="F14" s="113">
        <v>30000</v>
      </c>
      <c r="G14" s="113">
        <v>190000</v>
      </c>
      <c r="H14" s="131">
        <v>8335</v>
      </c>
      <c r="I14" s="154">
        <f t="shared" si="0"/>
        <v>833.5</v>
      </c>
      <c r="J14" s="153">
        <f t="shared" si="1"/>
        <v>1900</v>
      </c>
      <c r="K14" s="131">
        <v>1950</v>
      </c>
      <c r="L14" s="115">
        <v>1250</v>
      </c>
      <c r="M14" s="154">
        <f t="shared" si="2"/>
        <v>14268.5</v>
      </c>
      <c r="N14" s="153">
        <f t="shared" si="6"/>
        <v>7980.0000000000009</v>
      </c>
      <c r="O14" s="171" t="e">
        <f>#REF!</f>
        <v>#REF!</v>
      </c>
      <c r="P14" s="153"/>
      <c r="Q14" s="101" t="e">
        <f>#REF!</f>
        <v>#REF!</v>
      </c>
      <c r="R14" s="166" t="e">
        <f t="shared" si="3"/>
        <v>#REF!</v>
      </c>
      <c r="S14" s="118" t="s">
        <v>188</v>
      </c>
      <c r="T14" s="119">
        <v>0</v>
      </c>
      <c r="U14" s="119">
        <v>0</v>
      </c>
      <c r="V14" s="116">
        <v>0</v>
      </c>
      <c r="W14" s="113">
        <f t="shared" si="7"/>
        <v>24605</v>
      </c>
      <c r="X14" s="163">
        <f t="shared" si="4"/>
        <v>174481.5</v>
      </c>
      <c r="Y14" s="154">
        <f t="shared" si="5"/>
        <v>214605</v>
      </c>
      <c r="Z14" s="96"/>
    </row>
    <row r="15" spans="1:26" ht="21">
      <c r="A15" s="96">
        <v>11</v>
      </c>
      <c r="B15" s="112" t="s">
        <v>189</v>
      </c>
      <c r="C15" s="113" t="s">
        <v>183</v>
      </c>
      <c r="D15" s="114" t="s">
        <v>190</v>
      </c>
      <c r="E15" s="113">
        <v>260000</v>
      </c>
      <c r="F15" s="113">
        <v>30000</v>
      </c>
      <c r="G15" s="113">
        <v>290000</v>
      </c>
      <c r="H15" s="113">
        <v>14915</v>
      </c>
      <c r="I15" s="154">
        <f t="shared" si="0"/>
        <v>1491.5</v>
      </c>
      <c r="J15" s="153">
        <f t="shared" si="1"/>
        <v>2900</v>
      </c>
      <c r="K15" s="113">
        <v>3250</v>
      </c>
      <c r="L15" s="115">
        <v>2000</v>
      </c>
      <c r="M15" s="154">
        <f t="shared" si="2"/>
        <v>24556.5</v>
      </c>
      <c r="N15" s="153">
        <f t="shared" si="6"/>
        <v>12180</v>
      </c>
      <c r="O15" s="171" t="e">
        <f>#REF!</f>
        <v>#REF!</v>
      </c>
      <c r="P15" s="153"/>
      <c r="Q15" s="101" t="e">
        <f>#REF!</f>
        <v>#REF!</v>
      </c>
      <c r="R15" s="170" t="e">
        <f t="shared" si="3"/>
        <v>#REF!</v>
      </c>
      <c r="S15" s="126" t="s">
        <v>191</v>
      </c>
      <c r="T15" s="119">
        <v>0</v>
      </c>
      <c r="U15" s="119">
        <v>0</v>
      </c>
      <c r="V15" s="116">
        <v>0</v>
      </c>
      <c r="W15" s="113">
        <f t="shared" si="7"/>
        <v>37555</v>
      </c>
      <c r="X15" s="163">
        <f t="shared" si="4"/>
        <v>263443.5</v>
      </c>
      <c r="Y15" s="154">
        <f t="shared" si="5"/>
        <v>327555</v>
      </c>
      <c r="Z15" s="96"/>
    </row>
    <row r="16" spans="1:26" ht="21">
      <c r="A16" s="96">
        <v>12</v>
      </c>
      <c r="B16" s="112" t="s">
        <v>192</v>
      </c>
      <c r="C16" s="113" t="s">
        <v>193</v>
      </c>
      <c r="D16" s="114" t="s">
        <v>194</v>
      </c>
      <c r="E16" s="115">
        <v>120000</v>
      </c>
      <c r="F16" s="113">
        <v>30000</v>
      </c>
      <c r="G16" s="113">
        <v>150000</v>
      </c>
      <c r="H16" s="131">
        <v>5700</v>
      </c>
      <c r="I16" s="154">
        <f t="shared" si="0"/>
        <v>570</v>
      </c>
      <c r="J16" s="153">
        <f t="shared" si="1"/>
        <v>1500</v>
      </c>
      <c r="K16" s="131">
        <v>1950</v>
      </c>
      <c r="L16" s="115">
        <v>1000</v>
      </c>
      <c r="M16" s="154">
        <f t="shared" si="2"/>
        <v>10720</v>
      </c>
      <c r="N16" s="153">
        <f t="shared" si="6"/>
        <v>6300</v>
      </c>
      <c r="O16" s="171" t="e">
        <f>#REF!</f>
        <v>#REF!</v>
      </c>
      <c r="P16" s="153"/>
      <c r="Q16" s="101" t="e">
        <f>#REF!</f>
        <v>#REF!</v>
      </c>
      <c r="R16" s="166" t="e">
        <f t="shared" si="3"/>
        <v>#REF!</v>
      </c>
      <c r="S16" s="126" t="s">
        <v>195</v>
      </c>
      <c r="T16" s="119">
        <v>0</v>
      </c>
      <c r="U16" s="119">
        <v>0</v>
      </c>
      <c r="V16" s="116">
        <v>0</v>
      </c>
      <c r="W16" s="113">
        <f t="shared" si="7"/>
        <v>19425</v>
      </c>
      <c r="X16" s="163">
        <f t="shared" si="4"/>
        <v>138280</v>
      </c>
      <c r="Y16" s="154">
        <f t="shared" si="5"/>
        <v>169425</v>
      </c>
      <c r="Z16" s="96"/>
    </row>
    <row r="17" spans="1:26" ht="15.75">
      <c r="A17" s="96">
        <v>13</v>
      </c>
      <c r="B17" s="112" t="s">
        <v>207</v>
      </c>
      <c r="C17" s="113"/>
      <c r="D17" s="114"/>
      <c r="E17" s="115"/>
      <c r="F17" s="113"/>
      <c r="G17" s="113"/>
      <c r="H17" s="131"/>
      <c r="I17" s="154"/>
      <c r="J17" s="153"/>
      <c r="K17" s="131"/>
      <c r="L17" s="115"/>
      <c r="M17" s="154"/>
      <c r="N17" s="153">
        <f t="shared" si="6"/>
        <v>0</v>
      </c>
      <c r="O17" s="171" t="e">
        <f>#REF!</f>
        <v>#REF!</v>
      </c>
      <c r="P17" s="153"/>
      <c r="Q17" s="101" t="e">
        <f>#REF!</f>
        <v>#REF!</v>
      </c>
      <c r="R17" s="166" t="e">
        <f t="shared" si="3"/>
        <v>#REF!</v>
      </c>
      <c r="S17" s="161"/>
      <c r="T17" s="119"/>
      <c r="U17" s="119"/>
      <c r="V17" s="116"/>
      <c r="W17" s="113">
        <f t="shared" si="7"/>
        <v>0</v>
      </c>
      <c r="X17" s="163">
        <f t="shared" si="4"/>
        <v>0</v>
      </c>
      <c r="Y17" s="154">
        <f t="shared" si="5"/>
        <v>0</v>
      </c>
      <c r="Z17" s="96"/>
    </row>
    <row r="18" spans="1:26" ht="21">
      <c r="A18" s="96">
        <v>14</v>
      </c>
      <c r="B18" s="112" t="s">
        <v>206</v>
      </c>
      <c r="C18" s="113" t="s">
        <v>197</v>
      </c>
      <c r="D18" s="113"/>
      <c r="E18" s="114"/>
      <c r="F18" s="115"/>
      <c r="G18" s="113"/>
      <c r="H18" s="113"/>
      <c r="I18" s="154">
        <f t="shared" si="0"/>
        <v>0</v>
      </c>
      <c r="J18" s="153">
        <f t="shared" si="1"/>
        <v>0</v>
      </c>
      <c r="K18" s="153"/>
      <c r="L18" s="131"/>
      <c r="M18" s="154">
        <f t="shared" si="2"/>
        <v>0</v>
      </c>
      <c r="N18" s="153">
        <f t="shared" si="6"/>
        <v>0</v>
      </c>
      <c r="O18" s="171" t="e">
        <f>#REF!</f>
        <v>#REF!</v>
      </c>
      <c r="P18" s="153"/>
      <c r="Q18" s="101" t="e">
        <f>#REF!</f>
        <v>#REF!</v>
      </c>
      <c r="R18" s="166" t="e">
        <f t="shared" si="3"/>
        <v>#REF!</v>
      </c>
      <c r="S18" s="96"/>
      <c r="T18" s="119">
        <v>0</v>
      </c>
      <c r="U18" s="119">
        <v>0</v>
      </c>
      <c r="V18" s="116">
        <v>0</v>
      </c>
      <c r="W18" s="113">
        <f t="shared" si="7"/>
        <v>0</v>
      </c>
      <c r="X18" s="163">
        <f t="shared" si="4"/>
        <v>0</v>
      </c>
      <c r="Y18" s="154">
        <f t="shared" si="5"/>
        <v>0</v>
      </c>
      <c r="Z18" s="96"/>
    </row>
    <row r="19" spans="1:26">
      <c r="A19" s="96">
        <v>15</v>
      </c>
      <c r="B19" s="112" t="s">
        <v>208</v>
      </c>
      <c r="C19" s="113" t="s">
        <v>197</v>
      </c>
      <c r="D19" s="113"/>
      <c r="E19" s="114"/>
      <c r="F19" s="115"/>
      <c r="G19" s="113"/>
      <c r="H19" s="113"/>
      <c r="I19" s="154">
        <f t="shared" si="0"/>
        <v>0</v>
      </c>
      <c r="J19" s="153">
        <f t="shared" si="1"/>
        <v>0</v>
      </c>
      <c r="K19" s="153"/>
      <c r="L19" s="131"/>
      <c r="M19" s="154">
        <f t="shared" si="2"/>
        <v>0</v>
      </c>
      <c r="N19" s="153">
        <f t="shared" si="6"/>
        <v>0</v>
      </c>
      <c r="O19" s="171" t="e">
        <f>#REF!</f>
        <v>#REF!</v>
      </c>
      <c r="P19" s="153"/>
      <c r="Q19" s="101" t="e">
        <f>#REF!</f>
        <v>#REF!</v>
      </c>
      <c r="R19" s="166" t="e">
        <f t="shared" si="3"/>
        <v>#REF!</v>
      </c>
      <c r="S19" s="96"/>
      <c r="T19" s="119">
        <v>0</v>
      </c>
      <c r="U19" s="119">
        <v>0</v>
      </c>
      <c r="V19" s="116">
        <v>0</v>
      </c>
      <c r="W19" s="113">
        <f t="shared" si="7"/>
        <v>0</v>
      </c>
      <c r="X19" s="163">
        <f t="shared" si="4"/>
        <v>0</v>
      </c>
      <c r="Y19" s="154">
        <f t="shared" si="5"/>
        <v>0</v>
      </c>
      <c r="Z19" s="96"/>
    </row>
    <row r="20" spans="1:26">
      <c r="A20" s="96"/>
      <c r="B20" s="132">
        <v>0</v>
      </c>
      <c r="C20" s="132">
        <v>0</v>
      </c>
      <c r="D20" s="132">
        <v>0</v>
      </c>
      <c r="E20" s="132">
        <v>4293000</v>
      </c>
      <c r="F20" s="132">
        <v>360000</v>
      </c>
      <c r="G20" s="132">
        <v>4653000</v>
      </c>
      <c r="H20" s="132">
        <v>363544</v>
      </c>
      <c r="I20" s="132">
        <v>36354.400000000001</v>
      </c>
      <c r="J20" s="132">
        <v>46530</v>
      </c>
      <c r="K20" s="132">
        <f>SUM(K5:K19)</f>
        <v>58500</v>
      </c>
      <c r="L20" s="132">
        <f t="shared" ref="L20:N20" si="8">SUM(L5:L19)</f>
        <v>23750</v>
      </c>
      <c r="M20" s="132">
        <f t="shared" si="8"/>
        <v>528678.40000000002</v>
      </c>
      <c r="N20" s="132">
        <f t="shared" si="8"/>
        <v>188286</v>
      </c>
      <c r="O20" s="172" t="e">
        <f>SUM(O5:O19)</f>
        <v>#REF!</v>
      </c>
      <c r="P20" s="117"/>
      <c r="Q20" s="132" t="e">
        <f>SUM(Q5:Q19)</f>
        <v>#REF!</v>
      </c>
      <c r="R20" s="168" t="e">
        <f>SUM(R5:R19)</f>
        <v>#REF!</v>
      </c>
      <c r="S20" s="132"/>
      <c r="T20" s="132">
        <f>SUM(T5:T19)</f>
        <v>0</v>
      </c>
      <c r="U20" s="132">
        <f t="shared" ref="U20:V20" si="9">SUM(U5:U19)</f>
        <v>0</v>
      </c>
      <c r="V20" s="132">
        <f t="shared" si="9"/>
        <v>0</v>
      </c>
      <c r="W20" s="132">
        <f>SUM(W5:W19)</f>
        <v>583523.5</v>
      </c>
      <c r="X20" s="132">
        <f>SUM(X5:X19)</f>
        <v>4100571.6</v>
      </c>
      <c r="Y20" s="132">
        <v>5236523.5</v>
      </c>
      <c r="Z20" s="96"/>
    </row>
    <row r="21" spans="1:26">
      <c r="R21" s="10"/>
      <c r="S21" s="95" t="e">
        <f>R5-'Data November'!#REF!</f>
        <v>#REF!</v>
      </c>
      <c r="W21" s="95"/>
    </row>
    <row r="22" spans="1:26">
      <c r="A22" s="96"/>
      <c r="B22" s="96"/>
      <c r="C22" s="96"/>
      <c r="D22" s="96"/>
      <c r="E22" s="96"/>
      <c r="F22" s="96"/>
      <c r="G22" s="96"/>
      <c r="H22" s="96"/>
      <c r="I22" s="96"/>
      <c r="J22" s="96"/>
      <c r="K22" s="116"/>
      <c r="L22" s="96"/>
      <c r="M22" s="96"/>
      <c r="N22" s="96"/>
      <c r="O22" s="157"/>
      <c r="P22" s="96"/>
      <c r="Q22" s="101"/>
      <c r="R22" s="152"/>
      <c r="S22" s="96"/>
      <c r="T22" s="96"/>
      <c r="U22" s="96"/>
      <c r="V22" s="96"/>
      <c r="W22" s="96"/>
      <c r="X22" s="96"/>
      <c r="Y22" s="96"/>
      <c r="Z22" s="96"/>
    </row>
    <row r="23" spans="1:26">
      <c r="A23" s="133"/>
      <c r="B23" s="134"/>
      <c r="C23" s="130"/>
      <c r="D23" s="134"/>
      <c r="E23" s="134"/>
      <c r="F23" s="130"/>
      <c r="G23" s="130"/>
      <c r="H23" s="130"/>
      <c r="I23" s="130"/>
      <c r="J23" s="130"/>
      <c r="K23" s="130"/>
      <c r="L23" s="135"/>
      <c r="M23" s="130"/>
      <c r="N23" s="130"/>
      <c r="O23" s="160"/>
      <c r="P23" s="130"/>
      <c r="Q23" s="135"/>
      <c r="R23" s="169"/>
      <c r="S23" s="130"/>
      <c r="T23" s="136"/>
      <c r="U23" s="130"/>
      <c r="V23" s="130"/>
      <c r="W23" s="130"/>
      <c r="X23" s="130"/>
      <c r="Y23" s="130"/>
      <c r="Z23" s="130"/>
    </row>
    <row r="24" spans="1:26">
      <c r="A24" s="133"/>
      <c r="B24" s="134"/>
      <c r="C24" s="130"/>
      <c r="D24" s="137">
        <v>0</v>
      </c>
      <c r="E24" s="134"/>
      <c r="F24" s="130"/>
      <c r="G24" s="130"/>
      <c r="H24" s="130"/>
      <c r="I24" s="130"/>
      <c r="J24" s="130"/>
      <c r="K24" s="130"/>
      <c r="L24" s="135"/>
      <c r="M24" s="130"/>
      <c r="N24" s="96"/>
      <c r="O24" s="157"/>
      <c r="P24" s="96"/>
      <c r="Q24" s="96"/>
      <c r="R24" s="169"/>
      <c r="S24" s="130" t="s">
        <v>198</v>
      </c>
      <c r="T24" s="136"/>
      <c r="U24" s="130"/>
      <c r="V24" s="130"/>
      <c r="W24" s="130"/>
      <c r="X24" s="130"/>
      <c r="Y24" s="130"/>
      <c r="Z24" s="130"/>
    </row>
    <row r="25" spans="1:26">
      <c r="A25" s="133"/>
      <c r="B25" s="134"/>
      <c r="C25" s="130"/>
      <c r="D25" s="137">
        <v>0</v>
      </c>
      <c r="E25" s="134"/>
      <c r="F25" s="130"/>
      <c r="G25" s="130"/>
      <c r="H25" s="130"/>
      <c r="I25" s="130"/>
      <c r="J25" s="130"/>
      <c r="K25" s="130"/>
      <c r="L25" s="135"/>
      <c r="M25" s="130"/>
      <c r="N25" s="96"/>
      <c r="O25" s="157"/>
      <c r="P25" s="96"/>
      <c r="Q25" s="96"/>
      <c r="R25" s="169"/>
      <c r="S25" s="130"/>
      <c r="T25" s="130"/>
      <c r="U25" s="130"/>
      <c r="V25" s="130"/>
      <c r="W25" s="130"/>
      <c r="X25" s="130"/>
      <c r="Y25" s="130"/>
      <c r="Z25" s="130"/>
    </row>
    <row r="26" spans="1:26">
      <c r="A26" s="133"/>
      <c r="B26" s="134"/>
      <c r="C26" s="133"/>
      <c r="D26" s="137">
        <v>0</v>
      </c>
      <c r="E26" s="138"/>
      <c r="F26" s="133"/>
      <c r="G26" s="130"/>
      <c r="H26" s="130"/>
      <c r="I26" s="139"/>
      <c r="J26" s="130"/>
      <c r="K26" s="130"/>
      <c r="L26" s="135"/>
      <c r="M26" s="130"/>
      <c r="N26" s="96"/>
      <c r="O26" s="157"/>
      <c r="P26" s="96"/>
      <c r="Q26" s="96"/>
      <c r="R26" s="169"/>
      <c r="S26" s="130"/>
      <c r="T26" s="130"/>
      <c r="U26" s="130"/>
      <c r="V26" s="130"/>
      <c r="W26" s="130"/>
      <c r="X26" s="130"/>
      <c r="Y26" s="130"/>
      <c r="Z26" s="130"/>
    </row>
    <row r="27" spans="1:26">
      <c r="A27" s="133"/>
      <c r="B27" s="134"/>
      <c r="C27" s="130"/>
      <c r="D27" s="137"/>
      <c r="E27" s="138"/>
      <c r="F27" s="130"/>
      <c r="G27" s="130"/>
      <c r="H27" s="130"/>
      <c r="I27" s="139"/>
      <c r="J27" s="139"/>
      <c r="K27" s="139"/>
      <c r="L27" s="135"/>
      <c r="M27" s="130"/>
      <c r="N27" s="96"/>
      <c r="O27" s="157"/>
      <c r="P27" s="96"/>
      <c r="Q27" s="96"/>
      <c r="R27" s="169"/>
      <c r="S27" s="130"/>
      <c r="T27" s="130"/>
      <c r="U27" s="130"/>
      <c r="V27" s="130"/>
      <c r="W27" s="130"/>
      <c r="X27" s="130"/>
      <c r="Y27" s="130"/>
      <c r="Z27" s="130"/>
    </row>
    <row r="28" spans="1:26">
      <c r="A28" s="133"/>
      <c r="B28" s="134"/>
      <c r="C28" s="130"/>
      <c r="D28" s="137"/>
      <c r="E28" s="138"/>
      <c r="F28" s="130"/>
      <c r="G28" s="130"/>
      <c r="H28" s="130"/>
      <c r="I28" s="139" t="s">
        <v>199</v>
      </c>
      <c r="J28" s="130"/>
      <c r="K28" s="130"/>
      <c r="L28" s="135"/>
      <c r="M28" s="130"/>
      <c r="N28" s="96"/>
      <c r="O28" s="157"/>
      <c r="P28" s="96"/>
      <c r="Q28" s="111"/>
      <c r="R28" s="177"/>
      <c r="S28" s="130"/>
      <c r="T28" s="130"/>
      <c r="U28" s="130"/>
      <c r="V28" s="130"/>
      <c r="W28" s="130"/>
      <c r="X28" s="130"/>
      <c r="Y28" s="130"/>
      <c r="Z28" s="130"/>
    </row>
    <row r="36" spans="2:7">
      <c r="B36" s="96"/>
      <c r="C36" s="96" t="s">
        <v>200</v>
      </c>
      <c r="D36" s="96" t="s">
        <v>201</v>
      </c>
      <c r="E36" s="96"/>
      <c r="F36" s="96"/>
      <c r="G36" s="96"/>
    </row>
    <row r="37" spans="2:7" ht="30">
      <c r="B37" s="141" t="s">
        <v>151</v>
      </c>
      <c r="C37" s="142">
        <f>N5+W5</f>
        <v>131600.00000000003</v>
      </c>
      <c r="D37" s="142">
        <f>M5</f>
        <v>158573.4</v>
      </c>
      <c r="E37" s="382" t="s">
        <v>202</v>
      </c>
      <c r="F37" s="140"/>
      <c r="G37" s="140"/>
    </row>
    <row r="38" spans="2:7" ht="18" customHeight="1">
      <c r="B38" s="141" t="s">
        <v>155</v>
      </c>
      <c r="C38" s="142">
        <f>N6+W6</f>
        <v>62254.5</v>
      </c>
      <c r="D38" s="142">
        <f>M6</f>
        <v>33799.5</v>
      </c>
      <c r="E38" s="382"/>
      <c r="F38" s="142">
        <f>SUM(C37:C38)</f>
        <v>193854.50000000003</v>
      </c>
      <c r="G38" s="142">
        <f>SUM(D37:D38)</f>
        <v>192372.9</v>
      </c>
    </row>
    <row r="39" spans="2:7" ht="18" customHeight="1">
      <c r="B39" s="144" t="s">
        <v>159</v>
      </c>
      <c r="C39" s="142">
        <f>N7+W7</f>
        <v>87465</v>
      </c>
      <c r="D39" s="142">
        <f>M7</f>
        <v>58408.7</v>
      </c>
      <c r="E39" s="143" t="s">
        <v>203</v>
      </c>
      <c r="F39" s="145">
        <f>C39</f>
        <v>87465</v>
      </c>
      <c r="G39" s="145">
        <f>D39</f>
        <v>58408.7</v>
      </c>
    </row>
    <row r="40" spans="2:7" ht="30" customHeight="1">
      <c r="B40" s="146" t="s">
        <v>163</v>
      </c>
      <c r="C40" s="147">
        <v>85750</v>
      </c>
      <c r="D40" s="142">
        <f>M8</f>
        <v>55358.7</v>
      </c>
      <c r="E40" s="383" t="s">
        <v>204</v>
      </c>
      <c r="F40" s="96"/>
      <c r="G40" s="96"/>
    </row>
    <row r="41" spans="2:7" ht="30.75" customHeight="1">
      <c r="B41" s="146" t="s">
        <v>167</v>
      </c>
      <c r="C41" s="147">
        <v>56595</v>
      </c>
      <c r="D41" s="142">
        <f>M9</f>
        <v>29886.799999999999</v>
      </c>
      <c r="E41" s="383"/>
      <c r="F41" s="96"/>
      <c r="G41" s="96"/>
    </row>
    <row r="42" spans="2:7" ht="32.25" customHeight="1">
      <c r="B42" s="146" t="s">
        <v>186</v>
      </c>
      <c r="C42" s="147">
        <v>32585</v>
      </c>
      <c r="D42" s="147">
        <f>M14</f>
        <v>14268.5</v>
      </c>
      <c r="E42" s="383"/>
      <c r="F42" s="116">
        <f>SUM(C40:C43)</f>
        <v>174930</v>
      </c>
      <c r="G42" s="116">
        <f>SUM(D40:D43)</f>
        <v>99514</v>
      </c>
    </row>
    <row r="43" spans="2:7" ht="45" customHeight="1">
      <c r="B43" s="146" t="s">
        <v>196</v>
      </c>
      <c r="C43" s="147">
        <v>0</v>
      </c>
      <c r="D43" s="147">
        <f>M18</f>
        <v>0</v>
      </c>
      <c r="E43" s="383"/>
      <c r="F43" s="96"/>
      <c r="G43" s="96"/>
    </row>
    <row r="44" spans="2:7" ht="30" customHeight="1">
      <c r="B44" s="149" t="s">
        <v>175</v>
      </c>
      <c r="C44" s="150">
        <v>58310</v>
      </c>
      <c r="D44" s="150">
        <f>M11</f>
        <v>31071.4</v>
      </c>
      <c r="E44" s="384" t="s">
        <v>109</v>
      </c>
      <c r="F44" s="148"/>
      <c r="G44" s="148"/>
    </row>
    <row r="45" spans="2:7" ht="30" customHeight="1">
      <c r="B45" s="149" t="s">
        <v>207</v>
      </c>
      <c r="C45" s="150">
        <v>0</v>
      </c>
      <c r="D45" s="150">
        <f>M17</f>
        <v>0</v>
      </c>
      <c r="E45" s="384"/>
      <c r="F45" s="150">
        <f>SUM(C44:C45)</f>
        <v>58310</v>
      </c>
      <c r="G45" s="150">
        <f>SUM(D44:D45)</f>
        <v>31071.4</v>
      </c>
    </row>
    <row r="46" spans="2:7" ht="29.25" customHeight="1">
      <c r="B46" s="151" t="s">
        <v>171</v>
      </c>
      <c r="C46" s="116">
        <v>49735</v>
      </c>
      <c r="D46" s="116">
        <f>M10</f>
        <v>24556.5</v>
      </c>
      <c r="E46" s="96"/>
      <c r="F46" s="96"/>
      <c r="G46" s="96"/>
    </row>
    <row r="47" spans="2:7" ht="28.5" customHeight="1">
      <c r="B47" s="151" t="s">
        <v>179</v>
      </c>
      <c r="C47" s="116">
        <v>101185</v>
      </c>
      <c r="D47" s="116">
        <f>M12</f>
        <v>74033.7</v>
      </c>
      <c r="E47" s="96"/>
      <c r="F47" s="96"/>
      <c r="G47" s="96"/>
    </row>
    <row r="48" spans="2:7" ht="30">
      <c r="B48" s="151" t="s">
        <v>182</v>
      </c>
      <c r="C48" s="116">
        <v>30870</v>
      </c>
      <c r="D48" s="116">
        <f>M13</f>
        <v>13444.7</v>
      </c>
      <c r="E48" s="96"/>
      <c r="F48" s="96"/>
      <c r="G48" s="96"/>
    </row>
    <row r="49" spans="2:7" ht="30">
      <c r="B49" s="151" t="s">
        <v>189</v>
      </c>
      <c r="C49" s="116">
        <v>49735</v>
      </c>
      <c r="D49" s="116">
        <f>M15</f>
        <v>24556.5</v>
      </c>
      <c r="E49" s="96"/>
      <c r="F49" s="96"/>
      <c r="G49" s="96"/>
    </row>
    <row r="50" spans="2:7" ht="30.75" customHeight="1">
      <c r="B50" s="151" t="s">
        <v>192</v>
      </c>
      <c r="C50" s="116">
        <v>25725</v>
      </c>
      <c r="D50" s="116">
        <f>M16</f>
        <v>10720</v>
      </c>
      <c r="F50" s="95">
        <f>SUM(C46:C50)</f>
        <v>257250</v>
      </c>
      <c r="G50" s="95">
        <f>SUM(D46:D50)</f>
        <v>147311.4</v>
      </c>
    </row>
    <row r="51" spans="2:7">
      <c r="C51" s="95">
        <f>SUM(C37:C50)</f>
        <v>771809.5</v>
      </c>
      <c r="D51" s="95">
        <f>SUM(D37:D50)</f>
        <v>528678.40000000002</v>
      </c>
    </row>
    <row r="52" spans="2:7">
      <c r="F52" s="95">
        <f>SUM(F38+F39+F42+F45+F50)</f>
        <v>771809.5</v>
      </c>
      <c r="G52" s="95">
        <f>SUM(G38+G39+G42+G45+G50)</f>
        <v>528678.40000000002</v>
      </c>
    </row>
  </sheetData>
  <mergeCells count="5">
    <mergeCell ref="T2:U2"/>
    <mergeCell ref="E37:E38"/>
    <mergeCell ref="E40:E43"/>
    <mergeCell ref="E44:E45"/>
    <mergeCell ref="H1:L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K130"/>
  <sheetViews>
    <sheetView topLeftCell="A121" zoomScale="115" zoomScaleNormal="115" workbookViewId="0">
      <selection activeCell="C134" sqref="C134"/>
    </sheetView>
  </sheetViews>
  <sheetFormatPr defaultColWidth="8.796875" defaultRowHeight="12.75"/>
  <cols>
    <col min="1" max="1" width="19.3984375" style="1" customWidth="1"/>
    <col min="2" max="2" width="11.8984375" style="1" customWidth="1"/>
    <col min="3" max="3" width="6.19921875" style="1" customWidth="1"/>
    <col min="4" max="4" width="9.19921875" style="1" customWidth="1"/>
    <col min="5" max="5" width="7.5" style="1" customWidth="1"/>
    <col min="6" max="6" width="5.3984375" style="1" customWidth="1"/>
    <col min="7" max="7" width="6.09765625" style="1" customWidth="1"/>
    <col min="8" max="8" width="7.5" style="1" customWidth="1"/>
    <col min="9" max="10" width="8.3984375" style="1" customWidth="1"/>
    <col min="11" max="12" width="9.296875" style="1" customWidth="1"/>
    <col min="13" max="13" width="9.3984375" style="1" customWidth="1"/>
    <col min="14" max="14" width="9.5" style="1" customWidth="1"/>
    <col min="15" max="16" width="5.5" style="1" customWidth="1"/>
    <col min="17" max="17" width="9.3984375" style="1" customWidth="1"/>
    <col min="18" max="19" width="7.59765625" style="1" customWidth="1"/>
    <col min="20" max="20" width="11.09765625" style="1" customWidth="1"/>
    <col min="21" max="21" width="11" style="1" customWidth="1"/>
    <col min="22" max="22" width="9.69921875" style="1" customWidth="1"/>
    <col min="23" max="23" width="10.69921875" style="1" customWidth="1"/>
    <col min="24" max="24" width="8.69921875" style="1" customWidth="1"/>
    <col min="25" max="25" width="7.296875" style="1" customWidth="1"/>
    <col min="26" max="26" width="5.8984375" style="1" customWidth="1"/>
    <col min="27" max="27" width="7.5" style="1" customWidth="1"/>
    <col min="28" max="28" width="8.3984375" style="1" customWidth="1"/>
    <col min="29" max="29" width="7.8984375" style="1" customWidth="1"/>
    <col min="30" max="30" width="9.5" style="1" customWidth="1"/>
    <col min="31" max="31" width="8.8984375" style="1" customWidth="1"/>
    <col min="32" max="32" width="10.3984375" style="1" customWidth="1"/>
    <col min="33" max="33" width="11.09765625" style="1" customWidth="1"/>
    <col min="34" max="34" width="10.8984375" style="1" customWidth="1"/>
    <col min="35" max="35" width="9.8984375" style="1" customWidth="1"/>
    <col min="36" max="36" width="10.796875" style="1" customWidth="1"/>
    <col min="37" max="37" width="7.8984375" style="1" customWidth="1"/>
    <col min="38" max="38" width="8.3984375" style="1" customWidth="1"/>
    <col min="39" max="39" width="8.296875" style="1" customWidth="1"/>
    <col min="40" max="40" width="10.59765625" style="1" customWidth="1"/>
    <col min="41" max="41" width="7.5" style="1" customWidth="1"/>
    <col min="42" max="42" width="9.3984375" style="1" customWidth="1"/>
    <col min="43" max="43" width="7.59765625" style="1" customWidth="1"/>
    <col min="44" max="45" width="8.69921875" style="1" customWidth="1"/>
    <col min="46" max="46" width="8.59765625" style="1" customWidth="1"/>
    <col min="47" max="48" width="10.69921875" style="1" customWidth="1"/>
    <col min="49" max="49" width="7.5" style="1" customWidth="1"/>
    <col min="50" max="50" width="5.69921875" style="1" customWidth="1"/>
    <col min="51" max="51" width="10.5" style="1" customWidth="1"/>
    <col min="52" max="16384" width="8.796875" style="1"/>
  </cols>
  <sheetData>
    <row r="3" spans="1:9">
      <c r="A3" s="54" t="s">
        <v>25</v>
      </c>
      <c r="B3" s="54" t="s">
        <v>96</v>
      </c>
      <c r="C3" s="55"/>
      <c r="D3" s="55"/>
      <c r="E3" s="55"/>
      <c r="F3" s="55"/>
      <c r="G3" s="55"/>
      <c r="H3" s="55"/>
      <c r="I3" s="56"/>
    </row>
    <row r="4" spans="1:9" ht="25.5">
      <c r="A4" s="54" t="s">
        <v>97</v>
      </c>
      <c r="B4" s="74" t="s">
        <v>5</v>
      </c>
      <c r="C4" s="75" t="s">
        <v>6</v>
      </c>
      <c r="D4" s="75" t="s">
        <v>8</v>
      </c>
      <c r="E4" s="75" t="s">
        <v>7</v>
      </c>
      <c r="F4" s="75" t="s">
        <v>109</v>
      </c>
      <c r="G4" s="75" t="s">
        <v>102</v>
      </c>
      <c r="H4" s="75" t="s">
        <v>111</v>
      </c>
      <c r="I4" s="57" t="s">
        <v>98</v>
      </c>
    </row>
    <row r="5" spans="1:9">
      <c r="A5" s="68" t="s">
        <v>104</v>
      </c>
      <c r="B5" s="76">
        <v>77800</v>
      </c>
      <c r="C5" s="77">
        <v>1800</v>
      </c>
      <c r="D5" s="77">
        <v>3000</v>
      </c>
      <c r="E5" s="77">
        <v>7600</v>
      </c>
      <c r="F5" s="77"/>
      <c r="G5" s="77"/>
      <c r="H5" s="66">
        <v>20000</v>
      </c>
      <c r="I5" s="71">
        <v>110200</v>
      </c>
    </row>
    <row r="6" spans="1:9">
      <c r="A6" s="69" t="s">
        <v>106</v>
      </c>
      <c r="B6" s="78">
        <v>424625</v>
      </c>
      <c r="C6" s="53">
        <v>29700</v>
      </c>
      <c r="D6" s="53">
        <v>6900</v>
      </c>
      <c r="E6" s="53">
        <v>60900</v>
      </c>
      <c r="F6" s="53"/>
      <c r="G6" s="53">
        <v>80000</v>
      </c>
      <c r="H6" s="52">
        <v>127500</v>
      </c>
      <c r="I6" s="72">
        <v>729625</v>
      </c>
    </row>
    <row r="7" spans="1:9">
      <c r="A7" s="69" t="s">
        <v>107</v>
      </c>
      <c r="B7" s="78">
        <v>283425</v>
      </c>
      <c r="C7" s="53">
        <v>206800</v>
      </c>
      <c r="D7" s="53">
        <v>8500</v>
      </c>
      <c r="E7" s="53">
        <v>895620</v>
      </c>
      <c r="F7" s="53">
        <v>6400</v>
      </c>
      <c r="G7" s="53"/>
      <c r="H7" s="52">
        <v>52500</v>
      </c>
      <c r="I7" s="72">
        <v>1453245</v>
      </c>
    </row>
    <row r="8" spans="1:9" ht="25.5">
      <c r="A8" s="69" t="s">
        <v>103</v>
      </c>
      <c r="B8" s="78">
        <v>202900</v>
      </c>
      <c r="C8" s="53">
        <v>45600</v>
      </c>
      <c r="D8" s="53">
        <v>7600</v>
      </c>
      <c r="E8" s="53">
        <v>134908</v>
      </c>
      <c r="F8" s="53"/>
      <c r="G8" s="53"/>
      <c r="H8" s="52">
        <v>167500</v>
      </c>
      <c r="I8" s="72">
        <v>558508</v>
      </c>
    </row>
    <row r="9" spans="1:9">
      <c r="A9" s="69" t="s">
        <v>95</v>
      </c>
      <c r="B9" s="78">
        <v>1406300</v>
      </c>
      <c r="C9" s="53">
        <v>339250</v>
      </c>
      <c r="D9" s="53">
        <v>98000</v>
      </c>
      <c r="E9" s="53">
        <v>1184672</v>
      </c>
      <c r="F9" s="53">
        <v>13200</v>
      </c>
      <c r="G9" s="53"/>
      <c r="H9" s="52">
        <v>712500</v>
      </c>
      <c r="I9" s="72">
        <v>3753922</v>
      </c>
    </row>
    <row r="10" spans="1:9">
      <c r="A10" s="70" t="s">
        <v>98</v>
      </c>
      <c r="B10" s="79">
        <v>2395050</v>
      </c>
      <c r="C10" s="80">
        <v>623150</v>
      </c>
      <c r="D10" s="80">
        <v>124000</v>
      </c>
      <c r="E10" s="80">
        <v>2283700</v>
      </c>
      <c r="F10" s="80">
        <v>19600</v>
      </c>
      <c r="G10" s="80">
        <v>80000</v>
      </c>
      <c r="H10" s="67">
        <v>1080000</v>
      </c>
      <c r="I10" s="73">
        <v>6605500</v>
      </c>
    </row>
    <row r="19" spans="1:10" s="4" customFormat="1" ht="38.25">
      <c r="A19" s="22" t="s">
        <v>70</v>
      </c>
      <c r="B19" s="22" t="s">
        <v>27</v>
      </c>
      <c r="C19" s="22" t="s">
        <v>28</v>
      </c>
      <c r="D19" s="22" t="s">
        <v>29</v>
      </c>
      <c r="E19" s="22" t="s">
        <v>30</v>
      </c>
      <c r="F19" s="22" t="s">
        <v>31</v>
      </c>
      <c r="G19" s="22" t="s">
        <v>32</v>
      </c>
      <c r="H19" s="22" t="s">
        <v>33</v>
      </c>
      <c r="I19" s="22" t="s">
        <v>34</v>
      </c>
      <c r="J19" s="2"/>
    </row>
    <row r="20" spans="1:10" s="4" customFormat="1" ht="15">
      <c r="A20" s="23" t="s">
        <v>26</v>
      </c>
      <c r="B20" s="47"/>
      <c r="C20" s="47">
        <f>+B20/J20</f>
        <v>0</v>
      </c>
      <c r="D20" s="43">
        <f>SUM(D21:D29)</f>
        <v>0</v>
      </c>
      <c r="E20" s="43">
        <f>SUM(E21:E29)</f>
        <v>0</v>
      </c>
      <c r="F20" s="43">
        <f>SUM(F21:F29)</f>
        <v>-4230000</v>
      </c>
      <c r="G20" s="43">
        <f>SUM(G21:G29)</f>
        <v>-7494.6846208362867</v>
      </c>
      <c r="H20" s="47">
        <f>B20+D20-F20</f>
        <v>4230000</v>
      </c>
      <c r="I20" s="48">
        <f>+C20+E20-G20</f>
        <v>7494.6846208362867</v>
      </c>
      <c r="J20" s="49">
        <v>564.4</v>
      </c>
    </row>
    <row r="21" spans="1:10" s="4" customFormat="1" ht="15">
      <c r="A21" s="11" t="s">
        <v>71</v>
      </c>
      <c r="B21" s="13"/>
      <c r="C21" s="13"/>
      <c r="D21" s="13"/>
      <c r="E21" s="13"/>
      <c r="F21" s="5"/>
      <c r="G21" s="13"/>
      <c r="H21" s="20"/>
      <c r="I21" s="20"/>
      <c r="J21" s="2"/>
    </row>
    <row r="22" spans="1:10" s="4" customFormat="1" ht="15">
      <c r="A22" s="11" t="s">
        <v>72</v>
      </c>
      <c r="B22" s="12"/>
      <c r="C22" s="12"/>
      <c r="D22" s="12"/>
      <c r="E22" s="13"/>
      <c r="F22" s="12"/>
      <c r="G22" s="13"/>
      <c r="H22" s="20"/>
      <c r="I22" s="14"/>
      <c r="J22" s="9"/>
    </row>
    <row r="23" spans="1:10" s="4" customFormat="1" ht="15">
      <c r="A23" s="11" t="s">
        <v>73</v>
      </c>
      <c r="B23" s="12"/>
      <c r="C23" s="12"/>
      <c r="D23" s="25"/>
      <c r="E23" s="13"/>
      <c r="F23" s="12"/>
      <c r="G23" s="12"/>
      <c r="H23" s="20"/>
      <c r="I23" s="14"/>
      <c r="J23" s="21"/>
    </row>
    <row r="24" spans="1:10" s="4" customFormat="1" ht="15">
      <c r="A24" s="11" t="s">
        <v>74</v>
      </c>
      <c r="B24" s="12"/>
      <c r="C24" s="12"/>
      <c r="D24" s="25"/>
      <c r="E24" s="13"/>
      <c r="F24" s="12"/>
      <c r="G24" s="12"/>
      <c r="H24" s="20"/>
      <c r="I24" s="14"/>
      <c r="J24" s="33"/>
    </row>
    <row r="25" spans="1:10" s="4" customFormat="1" ht="15">
      <c r="A25" s="11" t="s">
        <v>83</v>
      </c>
      <c r="B25" s="12"/>
      <c r="C25" s="12"/>
      <c r="D25" s="25"/>
      <c r="E25" s="13"/>
      <c r="F25" s="12"/>
      <c r="G25" s="12"/>
      <c r="H25" s="20"/>
      <c r="I25" s="14"/>
      <c r="J25" s="2"/>
    </row>
    <row r="26" spans="1:10" s="4" customFormat="1" ht="15">
      <c r="A26" s="11" t="s">
        <v>85</v>
      </c>
      <c r="B26" s="12"/>
      <c r="C26" s="12"/>
      <c r="D26" s="25"/>
      <c r="E26" s="13"/>
      <c r="F26" s="50">
        <v>-4230000</v>
      </c>
      <c r="G26" s="50">
        <f>+F26/J26</f>
        <v>-7494.6846208362867</v>
      </c>
      <c r="H26" s="14"/>
      <c r="I26" s="14"/>
      <c r="J26" s="2">
        <v>564.4</v>
      </c>
    </row>
    <row r="27" spans="1:10" s="4" customFormat="1" ht="15">
      <c r="A27" s="11"/>
      <c r="B27" s="12"/>
      <c r="C27" s="12"/>
      <c r="D27" s="25"/>
      <c r="E27" s="13"/>
      <c r="F27" s="12"/>
      <c r="G27" s="12"/>
      <c r="H27" s="14"/>
      <c r="I27" s="14"/>
      <c r="J27" s="2"/>
    </row>
    <row r="28" spans="1:10" s="4" customFormat="1" ht="15">
      <c r="A28" s="11"/>
      <c r="B28" s="12"/>
      <c r="C28" s="12"/>
      <c r="D28" s="25"/>
      <c r="E28" s="13"/>
      <c r="F28" s="12"/>
      <c r="G28" s="12"/>
      <c r="H28" s="14"/>
      <c r="I28" s="14"/>
      <c r="J28" s="2"/>
    </row>
    <row r="29" spans="1:10" s="4" customFormat="1" ht="15">
      <c r="A29" s="11"/>
      <c r="B29" s="12"/>
      <c r="C29" s="12"/>
      <c r="D29" s="25"/>
      <c r="E29" s="13"/>
      <c r="F29" s="12"/>
      <c r="G29" s="12"/>
      <c r="H29" s="14"/>
      <c r="I29" s="14"/>
      <c r="J29" s="2"/>
    </row>
    <row r="30" spans="1:10" s="4" customFormat="1" ht="15">
      <c r="A30" s="23" t="s">
        <v>50</v>
      </c>
      <c r="B30" s="28">
        <v>-12113080</v>
      </c>
      <c r="C30" s="24">
        <f>B30/J31</f>
        <v>-21461.871013465628</v>
      </c>
      <c r="D30" s="24">
        <f>+D31+D32+D33+D34+D35+D36+D37+D39</f>
        <v>40197849</v>
      </c>
      <c r="E30" s="24">
        <f>SUM(E31:E42)</f>
        <v>70000</v>
      </c>
      <c r="F30" s="24">
        <f>SUM(F31:F42)</f>
        <v>28994688</v>
      </c>
      <c r="G30" s="24">
        <f>G31+G32+G33+G34+G35+G36+G37+G38</f>
        <v>37227.961893296997</v>
      </c>
      <c r="H30" s="43">
        <f>+D30+B30-F30</f>
        <v>-909919</v>
      </c>
      <c r="I30" s="43">
        <f>+E30+C30-G30</f>
        <v>11310.167093237375</v>
      </c>
      <c r="J30" s="2"/>
    </row>
    <row r="31" spans="1:10" s="4" customFormat="1" ht="15">
      <c r="A31" s="11" t="s">
        <v>71</v>
      </c>
      <c r="B31" s="13"/>
      <c r="C31" s="13"/>
      <c r="D31" s="13"/>
      <c r="E31" s="13"/>
      <c r="F31" s="13">
        <v>1635165</v>
      </c>
      <c r="G31" s="13">
        <v>2897.1739900779589</v>
      </c>
      <c r="H31" s="16"/>
      <c r="I31" s="13"/>
      <c r="J31" s="2">
        <v>564.4</v>
      </c>
    </row>
    <row r="32" spans="1:10" s="4" customFormat="1" ht="15">
      <c r="A32" s="11" t="s">
        <v>72</v>
      </c>
      <c r="B32" s="12"/>
      <c r="C32" s="12"/>
      <c r="D32" s="12">
        <v>11813228</v>
      </c>
      <c r="E32" s="13">
        <v>20000</v>
      </c>
      <c r="F32" s="12">
        <v>3224348</v>
      </c>
      <c r="G32" s="13">
        <v>5458.8771163986685</v>
      </c>
      <c r="H32" s="15"/>
      <c r="I32" s="13"/>
      <c r="J32" s="3">
        <f>D32/E32</f>
        <v>590.66139999999996</v>
      </c>
    </row>
    <row r="33" spans="1:10" s="4" customFormat="1" ht="15">
      <c r="A33" s="11" t="s">
        <v>73</v>
      </c>
      <c r="B33" s="12"/>
      <c r="C33" s="12"/>
      <c r="D33" s="25">
        <v>8644271</v>
      </c>
      <c r="E33" s="13">
        <v>15000</v>
      </c>
      <c r="F33" s="12">
        <v>3235283</v>
      </c>
      <c r="G33" s="13">
        <v>5614.0355849556317</v>
      </c>
      <c r="H33" s="15"/>
      <c r="I33" s="13"/>
      <c r="J33" s="2">
        <f>D33/E33</f>
        <v>576.28473333333329</v>
      </c>
    </row>
    <row r="34" spans="1:10" s="4" customFormat="1" ht="15">
      <c r="A34" s="11" t="s">
        <v>74</v>
      </c>
      <c r="B34" s="12"/>
      <c r="C34" s="12"/>
      <c r="D34" s="25">
        <v>8779394</v>
      </c>
      <c r="E34" s="13">
        <v>15000</v>
      </c>
      <c r="F34" s="12">
        <v>2424051</v>
      </c>
      <c r="G34" s="13">
        <v>4141.6030536959634</v>
      </c>
      <c r="H34" s="15"/>
      <c r="I34" s="13"/>
      <c r="J34" s="2">
        <v>576.28473333333329</v>
      </c>
    </row>
    <row r="35" spans="1:10" s="4" customFormat="1" ht="15">
      <c r="A35" s="11" t="s">
        <v>83</v>
      </c>
      <c r="B35" s="12"/>
      <c r="C35" s="12"/>
      <c r="D35" s="25"/>
      <c r="E35" s="13"/>
      <c r="F35" s="12">
        <v>5030915</v>
      </c>
      <c r="G35" s="13">
        <f t="shared" ref="G35:G40" si="0">F35/J35</f>
        <v>8595.5505585009669</v>
      </c>
      <c r="H35" s="15"/>
      <c r="I35" s="13"/>
      <c r="J35" s="2">
        <v>585.29293333333305</v>
      </c>
    </row>
    <row r="36" spans="1:10" s="4" customFormat="1" ht="15">
      <c r="A36" s="11" t="s">
        <v>85</v>
      </c>
      <c r="B36" s="12"/>
      <c r="C36" s="12"/>
      <c r="D36" s="25"/>
      <c r="E36" s="13"/>
      <c r="F36" s="12">
        <v>2456288</v>
      </c>
      <c r="G36" s="13">
        <f t="shared" si="0"/>
        <v>4196.6814566016765</v>
      </c>
      <c r="H36" s="15"/>
      <c r="I36" s="13"/>
      <c r="J36" s="2">
        <v>585.29293333333305</v>
      </c>
    </row>
    <row r="37" spans="1:10" s="4" customFormat="1" ht="15">
      <c r="A37" s="11" t="s">
        <v>87</v>
      </c>
      <c r="B37" s="12"/>
      <c r="C37" s="12"/>
      <c r="D37" s="25"/>
      <c r="E37" s="13"/>
      <c r="F37" s="12">
        <v>1864990</v>
      </c>
      <c r="G37" s="13">
        <f t="shared" si="0"/>
        <v>3186.4215229433848</v>
      </c>
      <c r="H37" s="15"/>
      <c r="I37" s="13"/>
      <c r="J37" s="2">
        <v>585.29293333333305</v>
      </c>
    </row>
    <row r="38" spans="1:10" s="4" customFormat="1" ht="15">
      <c r="A38" s="11" t="s">
        <v>88</v>
      </c>
      <c r="B38" s="12"/>
      <c r="C38" s="12"/>
      <c r="D38" s="25"/>
      <c r="E38" s="13"/>
      <c r="F38" s="12">
        <v>1836426</v>
      </c>
      <c r="G38" s="13">
        <f t="shared" si="0"/>
        <v>3137.6186101227504</v>
      </c>
      <c r="H38" s="15"/>
      <c r="I38" s="13"/>
      <c r="J38" s="2">
        <v>585.29293333333305</v>
      </c>
    </row>
    <row r="39" spans="1:10" s="4" customFormat="1" ht="15">
      <c r="A39" s="11" t="s">
        <v>89</v>
      </c>
      <c r="B39" s="12"/>
      <c r="C39" s="12"/>
      <c r="D39" s="25">
        <v>10960956</v>
      </c>
      <c r="E39" s="13">
        <v>20000</v>
      </c>
      <c r="F39" s="12">
        <v>3609235</v>
      </c>
      <c r="G39" s="13">
        <f t="shared" si="0"/>
        <v>6585.6208162864623</v>
      </c>
      <c r="H39" s="15"/>
      <c r="I39" s="13"/>
      <c r="J39" s="2">
        <f>D39/E39</f>
        <v>548.04780000000005</v>
      </c>
    </row>
    <row r="40" spans="1:10" s="4" customFormat="1" ht="15">
      <c r="A40" s="11" t="s">
        <v>91</v>
      </c>
      <c r="B40" s="12"/>
      <c r="C40" s="12"/>
      <c r="D40" s="25"/>
      <c r="E40" s="13"/>
      <c r="F40" s="12">
        <v>3677987</v>
      </c>
      <c r="G40" s="13">
        <f t="shared" si="0"/>
        <v>6711.0697278595035</v>
      </c>
      <c r="H40" s="15"/>
      <c r="I40" s="13"/>
      <c r="J40" s="2">
        <v>548.04780000000005</v>
      </c>
    </row>
    <row r="41" spans="1:10" s="4" customFormat="1" ht="15">
      <c r="A41" s="11"/>
      <c r="B41" s="12"/>
      <c r="C41" s="12"/>
      <c r="D41" s="25"/>
      <c r="E41" s="13"/>
      <c r="F41" s="12"/>
      <c r="G41" s="13"/>
      <c r="H41" s="15"/>
      <c r="I41" s="13"/>
      <c r="J41" s="2"/>
    </row>
    <row r="42" spans="1:10" s="4" customFormat="1" ht="15">
      <c r="A42" s="11"/>
      <c r="B42" s="12"/>
      <c r="C42" s="12"/>
      <c r="D42" s="25"/>
      <c r="E42" s="13"/>
      <c r="F42" s="12"/>
      <c r="G42" s="13"/>
      <c r="H42" s="15"/>
      <c r="I42" s="13"/>
      <c r="J42" s="2"/>
    </row>
    <row r="43" spans="1:10" s="4" customFormat="1" ht="15">
      <c r="A43" s="23" t="s">
        <v>86</v>
      </c>
      <c r="B43" s="24"/>
      <c r="C43" s="24">
        <v>0</v>
      </c>
      <c r="D43" s="24">
        <f>+D44</f>
        <v>6528412</v>
      </c>
      <c r="E43" s="24">
        <f>+E44</f>
        <v>9967.0412213740456</v>
      </c>
      <c r="F43" s="24">
        <f>SUM(F44:F48)</f>
        <v>4676508</v>
      </c>
      <c r="G43" s="24">
        <f>SUM(G44:G48)</f>
        <v>7139.706870229008</v>
      </c>
      <c r="H43" s="24">
        <f>+D43-F43</f>
        <v>1851904</v>
      </c>
      <c r="I43" s="46">
        <f>+E43-G43</f>
        <v>2827.3343511450375</v>
      </c>
      <c r="J43" s="2"/>
    </row>
    <row r="44" spans="1:10" s="4" customFormat="1" ht="15">
      <c r="A44" s="11" t="s">
        <v>85</v>
      </c>
      <c r="B44" s="18"/>
      <c r="C44" s="18"/>
      <c r="D44" s="18">
        <v>6528412</v>
      </c>
      <c r="E44" s="18">
        <f>D44/J44</f>
        <v>9967.0412213740456</v>
      </c>
      <c r="F44" s="18">
        <v>2169100</v>
      </c>
      <c r="G44" s="18">
        <f>F44/J44</f>
        <v>3311.6030534351144</v>
      </c>
      <c r="H44" s="20"/>
      <c r="I44" s="20"/>
      <c r="J44" s="7">
        <v>655</v>
      </c>
    </row>
    <row r="45" spans="1:10" s="4" customFormat="1" ht="15">
      <c r="A45" s="11" t="s">
        <v>87</v>
      </c>
      <c r="B45" s="18"/>
      <c r="C45" s="18"/>
      <c r="D45" s="18"/>
      <c r="E45" s="19"/>
      <c r="F45" s="18">
        <v>1664050</v>
      </c>
      <c r="G45" s="18">
        <f>F45/J44</f>
        <v>2540.5343511450383</v>
      </c>
      <c r="H45" s="20"/>
      <c r="I45" s="20"/>
      <c r="J45" s="7"/>
    </row>
    <row r="46" spans="1:10" s="4" customFormat="1" ht="15">
      <c r="A46" s="11" t="s">
        <v>88</v>
      </c>
      <c r="B46" s="18"/>
      <c r="C46" s="18"/>
      <c r="D46" s="18"/>
      <c r="E46" s="19"/>
      <c r="F46" s="18">
        <v>843358</v>
      </c>
      <c r="G46" s="18">
        <f>F46/J44</f>
        <v>1287.5694656488549</v>
      </c>
      <c r="H46" s="20"/>
      <c r="I46" s="20"/>
      <c r="J46" s="7"/>
    </row>
    <row r="49" spans="1:10" s="4" customFormat="1" ht="25.5">
      <c r="A49" s="23" t="s">
        <v>51</v>
      </c>
      <c r="B49" s="24">
        <v>3046096</v>
      </c>
      <c r="C49" s="24">
        <f>B49/J51</f>
        <v>5350.5505790699417</v>
      </c>
      <c r="D49" s="24"/>
      <c r="E49" s="24">
        <f>D49/J51</f>
        <v>0</v>
      </c>
      <c r="F49" s="24">
        <f>+F50+F51+F52</f>
        <v>0</v>
      </c>
      <c r="G49" s="24">
        <f>+G50+G51+G52+G53</f>
        <v>0</v>
      </c>
      <c r="H49" s="24">
        <f>B49+D49-F49</f>
        <v>3046096</v>
      </c>
      <c r="I49" s="24">
        <f>C49+E49-G49</f>
        <v>5350.5505790699417</v>
      </c>
      <c r="J49" s="2"/>
    </row>
    <row r="50" spans="1:10" s="4" customFormat="1" ht="15">
      <c r="A50" s="31">
        <v>42004</v>
      </c>
      <c r="B50" s="26"/>
      <c r="C50" s="26"/>
      <c r="D50" s="26"/>
      <c r="E50" s="26"/>
      <c r="F50" s="26"/>
      <c r="G50" s="26"/>
      <c r="H50" s="26"/>
      <c r="I50" s="26"/>
      <c r="J50" s="2"/>
    </row>
    <row r="51" spans="1:10" s="4" customFormat="1" ht="15">
      <c r="A51" s="11"/>
      <c r="B51" s="17"/>
      <c r="C51" s="17"/>
      <c r="D51" s="13"/>
      <c r="E51" s="13"/>
      <c r="F51" s="13"/>
      <c r="G51" s="16"/>
      <c r="H51" s="16"/>
      <c r="I51" s="13"/>
      <c r="J51" s="2">
        <v>569.30515000000003</v>
      </c>
    </row>
    <row r="52" spans="1:10" s="4" customFormat="1" ht="15">
      <c r="A52" s="11"/>
      <c r="B52" s="17"/>
      <c r="C52" s="17"/>
      <c r="D52" s="13"/>
      <c r="E52" s="13"/>
      <c r="F52" s="13"/>
      <c r="G52" s="16"/>
      <c r="H52" s="16"/>
      <c r="I52" s="13"/>
      <c r="J52" s="2"/>
    </row>
    <row r="53" spans="1:10" s="4" customFormat="1" ht="15">
      <c r="A53" s="11"/>
      <c r="B53" s="17"/>
      <c r="C53" s="17"/>
      <c r="D53" s="13"/>
      <c r="E53" s="13"/>
      <c r="F53" s="13"/>
      <c r="G53" s="16"/>
      <c r="H53" s="16"/>
      <c r="I53" s="13"/>
      <c r="J53" s="2"/>
    </row>
    <row r="54" spans="1:10" s="4" customFormat="1" ht="15">
      <c r="A54" s="11"/>
      <c r="B54" s="17"/>
      <c r="C54" s="17"/>
      <c r="D54" s="13"/>
      <c r="E54" s="13"/>
      <c r="F54" s="13"/>
      <c r="G54" s="16"/>
      <c r="H54" s="16"/>
      <c r="I54" s="13"/>
      <c r="J54" s="2"/>
    </row>
    <row r="55" spans="1:10" s="4" customFormat="1" ht="15">
      <c r="A55" s="11"/>
      <c r="B55" s="13"/>
      <c r="C55" s="13"/>
      <c r="D55" s="13"/>
      <c r="E55" s="13"/>
      <c r="F55" s="13"/>
      <c r="G55" s="16"/>
      <c r="H55" s="16"/>
      <c r="I55" s="13"/>
      <c r="J55" s="2"/>
    </row>
    <row r="56" spans="1:10" s="4" customFormat="1" ht="15">
      <c r="A56" s="11"/>
      <c r="B56" s="13"/>
      <c r="C56" s="13"/>
      <c r="D56" s="13"/>
      <c r="E56" s="13"/>
      <c r="F56" s="13"/>
      <c r="G56" s="16"/>
      <c r="H56" s="16"/>
      <c r="I56" s="13"/>
      <c r="J56" s="2"/>
    </row>
    <row r="57" spans="1:10" s="4" customFormat="1" ht="25.5">
      <c r="A57" s="23" t="s">
        <v>52</v>
      </c>
      <c r="B57" s="24">
        <v>0</v>
      </c>
      <c r="C57" s="24">
        <v>0</v>
      </c>
      <c r="D57" s="24">
        <v>0</v>
      </c>
      <c r="E57" s="24">
        <v>0</v>
      </c>
      <c r="F57" s="24">
        <f>SUM(F58:F62)</f>
        <v>0</v>
      </c>
      <c r="G57" s="24">
        <f>SUM(G58:G62)</f>
        <v>0</v>
      </c>
      <c r="H57" s="24">
        <f>B57+D57-F57</f>
        <v>0</v>
      </c>
      <c r="I57" s="24">
        <f>+E57-G57</f>
        <v>0</v>
      </c>
      <c r="J57" s="2"/>
    </row>
    <row r="58" spans="1:10" s="4" customFormat="1" ht="15">
      <c r="A58" s="11"/>
      <c r="B58" s="13"/>
      <c r="C58" s="13"/>
      <c r="D58" s="27"/>
      <c r="E58" s="13"/>
      <c r="F58" s="13"/>
      <c r="G58" s="13"/>
      <c r="H58" s="16"/>
      <c r="I58" s="13"/>
      <c r="J58" s="2"/>
    </row>
    <row r="59" spans="1:10" s="4" customFormat="1" ht="15">
      <c r="A59" s="11"/>
      <c r="B59" s="13"/>
      <c r="C59" s="13"/>
      <c r="D59" s="13"/>
      <c r="E59" s="13"/>
      <c r="F59" s="13"/>
      <c r="G59" s="13"/>
      <c r="H59" s="16"/>
      <c r="I59" s="13"/>
      <c r="J59" s="2"/>
    </row>
    <row r="60" spans="1:10" s="4" customFormat="1" ht="15">
      <c r="A60" s="11"/>
      <c r="B60" s="13"/>
      <c r="C60" s="13"/>
      <c r="D60" s="13"/>
      <c r="E60" s="13"/>
      <c r="F60" s="13"/>
      <c r="G60" s="13"/>
      <c r="H60" s="16"/>
      <c r="I60" s="13"/>
      <c r="J60" s="2"/>
    </row>
    <row r="61" spans="1:10" s="4" customFormat="1" ht="15">
      <c r="A61" s="11"/>
      <c r="B61" s="12"/>
      <c r="C61" s="12"/>
      <c r="D61" s="12"/>
      <c r="E61" s="13"/>
      <c r="F61" s="12"/>
      <c r="G61" s="13"/>
      <c r="H61" s="15"/>
      <c r="I61" s="13"/>
      <c r="J61" s="2"/>
    </row>
    <row r="62" spans="1:10" s="4" customFormat="1" ht="15">
      <c r="A62" s="11"/>
      <c r="B62" s="12"/>
      <c r="C62" s="12"/>
      <c r="D62" s="12"/>
      <c r="E62" s="13"/>
      <c r="F62" s="12"/>
      <c r="G62" s="13"/>
      <c r="H62" s="16"/>
      <c r="I62" s="16"/>
      <c r="J62" s="2"/>
    </row>
    <row r="63" spans="1:10" s="4" customFormat="1" ht="15">
      <c r="A63" s="23" t="s">
        <v>35</v>
      </c>
      <c r="B63" s="28">
        <v>-6602643</v>
      </c>
      <c r="C63" s="24">
        <f>B63/J64</f>
        <v>-11257.669030346113</v>
      </c>
      <c r="D63" s="24">
        <f>SUM(D64:D67)</f>
        <v>0</v>
      </c>
      <c r="E63" s="24">
        <f>SUM(E64:E67)</f>
        <v>0</v>
      </c>
      <c r="F63" s="24">
        <f>(F64+F65+F66+F67+F68+F69+F70+F71+F72+F73+F74+F75)</f>
        <v>5048946</v>
      </c>
      <c r="G63" s="24">
        <f>(G64+G65+G66+G67+G68+G69+G70+G71+G72+G73+G74+G75)</f>
        <v>8608.5773560814778</v>
      </c>
      <c r="H63" s="28">
        <f>+D63-F63+B63</f>
        <v>-11651589</v>
      </c>
      <c r="I63" s="28">
        <f>+E63-G63+C63</f>
        <v>-19866.246386427592</v>
      </c>
      <c r="J63" s="2"/>
    </row>
    <row r="64" spans="1:10" s="4" customFormat="1" ht="15">
      <c r="A64" s="11" t="s">
        <v>71</v>
      </c>
      <c r="B64" s="13"/>
      <c r="C64" s="13"/>
      <c r="D64" s="13"/>
      <c r="E64" s="13"/>
      <c r="F64" s="13">
        <v>392500</v>
      </c>
      <c r="G64" s="13">
        <f>F64/J64</f>
        <v>669.22217275882542</v>
      </c>
      <c r="H64" s="13"/>
      <c r="I64" s="13"/>
      <c r="J64" s="2">
        <v>586.50178666666704</v>
      </c>
    </row>
    <row r="65" spans="1:10" s="4" customFormat="1" ht="15">
      <c r="A65" s="11" t="s">
        <v>75</v>
      </c>
      <c r="B65" s="12"/>
      <c r="C65" s="12"/>
      <c r="D65" s="13"/>
      <c r="E65" s="13"/>
      <c r="F65" s="13">
        <v>701705</v>
      </c>
      <c r="G65" s="13">
        <f>F65/J64</f>
        <v>1196.4243177980422</v>
      </c>
      <c r="H65" s="13"/>
      <c r="I65" s="13"/>
      <c r="J65" s="2"/>
    </row>
    <row r="66" spans="1:10" s="4" customFormat="1" ht="15">
      <c r="A66" s="11" t="s">
        <v>73</v>
      </c>
      <c r="B66" s="12"/>
      <c r="C66" s="12"/>
      <c r="D66" s="13"/>
      <c r="E66" s="13"/>
      <c r="F66" s="12">
        <v>647241</v>
      </c>
      <c r="G66" s="13">
        <f>F66/J64</f>
        <v>1103.5618555887768</v>
      </c>
      <c r="H66" s="13"/>
      <c r="I66" s="13"/>
      <c r="J66" s="2"/>
    </row>
    <row r="67" spans="1:10" s="4" customFormat="1" ht="15">
      <c r="A67" s="11" t="s">
        <v>74</v>
      </c>
      <c r="B67" s="12"/>
      <c r="C67" s="12"/>
      <c r="D67" s="12"/>
      <c r="E67" s="13"/>
      <c r="F67" s="12">
        <v>35000</v>
      </c>
      <c r="G67" s="13">
        <f>F67/J64</f>
        <v>59.675862539003539</v>
      </c>
      <c r="H67" s="15"/>
      <c r="I67" s="13"/>
      <c r="J67" s="2"/>
    </row>
    <row r="68" spans="1:10" s="4" customFormat="1" ht="15">
      <c r="A68" s="11" t="s">
        <v>83</v>
      </c>
      <c r="B68" s="12"/>
      <c r="C68" s="12"/>
      <c r="D68" s="12"/>
      <c r="E68" s="13"/>
      <c r="F68" s="12">
        <v>695000</v>
      </c>
      <c r="G68" s="13">
        <f>F68/J64</f>
        <v>1184.992127560213</v>
      </c>
      <c r="H68" s="15"/>
      <c r="I68" s="13"/>
      <c r="J68" s="2"/>
    </row>
    <row r="69" spans="1:10" s="4" customFormat="1" ht="15">
      <c r="A69" s="11" t="s">
        <v>85</v>
      </c>
      <c r="B69" s="12"/>
      <c r="C69" s="12"/>
      <c r="D69" s="12"/>
      <c r="E69" s="13"/>
      <c r="F69" s="12">
        <v>116000</v>
      </c>
      <c r="G69" s="13">
        <f>F69/J64</f>
        <v>197.78285870069743</v>
      </c>
      <c r="H69" s="15"/>
      <c r="I69" s="13"/>
      <c r="J69" s="2"/>
    </row>
    <row r="70" spans="1:10" s="4" customFormat="1" ht="15">
      <c r="A70" s="11" t="s">
        <v>87</v>
      </c>
      <c r="B70" s="12"/>
      <c r="C70" s="12"/>
      <c r="D70" s="12"/>
      <c r="E70" s="13"/>
      <c r="F70" s="12">
        <v>670000</v>
      </c>
      <c r="G70" s="13">
        <f>F70/J64</f>
        <v>1142.3665114609248</v>
      </c>
      <c r="H70" s="15"/>
      <c r="I70" s="13"/>
      <c r="J70" s="2"/>
    </row>
    <row r="71" spans="1:10" s="4" customFormat="1" ht="15">
      <c r="A71" s="11" t="s">
        <v>88</v>
      </c>
      <c r="B71" s="12"/>
      <c r="C71" s="12"/>
      <c r="D71" s="12"/>
      <c r="E71" s="13"/>
      <c r="F71" s="12">
        <v>375000</v>
      </c>
      <c r="G71" s="13">
        <f>F71/J64</f>
        <v>639.38424148932359</v>
      </c>
      <c r="H71" s="15"/>
      <c r="I71" s="13"/>
      <c r="J71" s="2"/>
    </row>
    <row r="72" spans="1:10" s="4" customFormat="1" ht="15">
      <c r="A72" s="11" t="s">
        <v>89</v>
      </c>
      <c r="B72" s="12"/>
      <c r="C72" s="12"/>
      <c r="D72" s="12"/>
      <c r="E72" s="13"/>
      <c r="F72" s="12">
        <v>480000</v>
      </c>
      <c r="G72" s="13">
        <f>F72/J72</f>
        <v>818.41182910633427</v>
      </c>
      <c r="H72" s="15"/>
      <c r="I72" s="13"/>
      <c r="J72" s="2">
        <v>586.50178666666704</v>
      </c>
    </row>
    <row r="73" spans="1:10" s="4" customFormat="1" ht="15">
      <c r="A73" s="11" t="s">
        <v>91</v>
      </c>
      <c r="B73" s="12"/>
      <c r="C73" s="12"/>
      <c r="D73" s="12"/>
      <c r="E73" s="13"/>
      <c r="F73" s="12">
        <v>507500</v>
      </c>
      <c r="G73" s="13">
        <f>F73/J73</f>
        <v>865.30000681555134</v>
      </c>
      <c r="H73" s="15"/>
      <c r="I73" s="13"/>
      <c r="J73" s="2">
        <v>586.50178666666704</v>
      </c>
    </row>
    <row r="74" spans="1:10" s="4" customFormat="1" ht="15">
      <c r="A74" s="11" t="s">
        <v>92</v>
      </c>
      <c r="B74" s="12"/>
      <c r="C74" s="12"/>
      <c r="D74" s="12"/>
      <c r="E74" s="13"/>
      <c r="F74" s="12">
        <v>429000</v>
      </c>
      <c r="G74" s="13">
        <f>F74/J74</f>
        <v>731.45557226378617</v>
      </c>
      <c r="H74" s="15"/>
      <c r="I74" s="13"/>
      <c r="J74" s="2">
        <v>586.50178666666704</v>
      </c>
    </row>
    <row r="75" spans="1:10" s="4" customFormat="1" ht="15">
      <c r="A75" s="11"/>
      <c r="B75" s="12"/>
      <c r="C75" s="12"/>
      <c r="D75" s="12"/>
      <c r="E75" s="13"/>
      <c r="F75" s="12"/>
      <c r="G75" s="13"/>
      <c r="H75" s="15"/>
      <c r="I75" s="13"/>
      <c r="J75" s="2"/>
    </row>
    <row r="76" spans="1:10" s="4" customFormat="1" ht="15">
      <c r="A76" s="23" t="s">
        <v>64</v>
      </c>
      <c r="B76" s="24">
        <v>-36</v>
      </c>
      <c r="C76" s="24">
        <v>0</v>
      </c>
      <c r="D76" s="24">
        <f>+D77+D78</f>
        <v>0</v>
      </c>
      <c r="E76" s="24">
        <f>E77+E78+E79</f>
        <v>0</v>
      </c>
      <c r="F76" s="24">
        <f>SUM(F77:F81)</f>
        <v>0</v>
      </c>
      <c r="G76" s="24">
        <f>SUM(G77:G81)</f>
        <v>0</v>
      </c>
      <c r="H76" s="28">
        <f>+D76-F76+B76</f>
        <v>-36</v>
      </c>
      <c r="I76" s="28">
        <f>+E76-G76+C76</f>
        <v>0</v>
      </c>
      <c r="J76" s="2"/>
    </row>
    <row r="77" spans="1:10" s="4" customFormat="1" ht="15">
      <c r="A77" s="11" t="s">
        <v>71</v>
      </c>
      <c r="B77" s="13"/>
      <c r="C77" s="13"/>
      <c r="D77" s="27"/>
      <c r="E77" s="13"/>
      <c r="F77" s="13"/>
      <c r="G77" s="13"/>
      <c r="H77" s="13"/>
      <c r="I77" s="13"/>
      <c r="J77" s="2"/>
    </row>
    <row r="78" spans="1:10" s="4" customFormat="1" ht="15">
      <c r="A78" s="11" t="s">
        <v>72</v>
      </c>
      <c r="B78" s="13"/>
      <c r="C78" s="13"/>
      <c r="D78" s="13"/>
      <c r="E78" s="13"/>
      <c r="F78" s="13"/>
      <c r="G78" s="13"/>
      <c r="H78" s="13"/>
      <c r="I78" s="13"/>
      <c r="J78" s="2"/>
    </row>
    <row r="82" spans="1:10" s="4" customFormat="1" ht="15">
      <c r="A82" s="23" t="s">
        <v>65</v>
      </c>
      <c r="B82" s="24">
        <v>239424</v>
      </c>
      <c r="C82" s="24">
        <f>B82/J83</f>
        <v>435.31636363636363</v>
      </c>
      <c r="D82" s="24">
        <f>D83+D84+D85</f>
        <v>0</v>
      </c>
      <c r="E82" s="24">
        <f>E83</f>
        <v>0</v>
      </c>
      <c r="F82" s="24">
        <f>SUM(F83:F86)</f>
        <v>239400</v>
      </c>
      <c r="G82" s="24">
        <f>SUM(G83:G86)</f>
        <v>435.27272727272725</v>
      </c>
      <c r="H82" s="24">
        <f>+D82-F82+B82</f>
        <v>24</v>
      </c>
      <c r="I82" s="24">
        <f>+E82-G82+C82</f>
        <v>4.3636363636380793E-2</v>
      </c>
      <c r="J82" s="2"/>
    </row>
    <row r="83" spans="1:10" s="4" customFormat="1" ht="15">
      <c r="A83" s="11" t="s">
        <v>71</v>
      </c>
      <c r="B83" s="12"/>
      <c r="C83" s="12"/>
      <c r="D83" s="25">
        <v>0</v>
      </c>
      <c r="E83" s="13">
        <v>0</v>
      </c>
      <c r="F83" s="25">
        <v>239400</v>
      </c>
      <c r="G83" s="13">
        <f>F83/J83</f>
        <v>435.27272727272725</v>
      </c>
      <c r="H83" s="15"/>
      <c r="I83" s="13"/>
      <c r="J83" s="1">
        <v>550</v>
      </c>
    </row>
    <row r="84" spans="1:10" s="4" customFormat="1" ht="15">
      <c r="A84" s="11"/>
      <c r="B84" s="12"/>
      <c r="C84" s="12"/>
      <c r="D84" s="12"/>
      <c r="E84" s="13"/>
      <c r="F84" s="12"/>
      <c r="G84" s="13"/>
      <c r="H84" s="15"/>
      <c r="I84" s="13"/>
      <c r="J84" s="1"/>
    </row>
    <row r="85" spans="1:10" s="4" customFormat="1" ht="15">
      <c r="A85" s="11"/>
      <c r="B85" s="12"/>
      <c r="C85" s="12"/>
      <c r="D85" s="12"/>
      <c r="E85" s="13"/>
      <c r="F85" s="12"/>
      <c r="G85" s="12"/>
      <c r="H85" s="15"/>
      <c r="I85" s="13"/>
      <c r="J85" s="2"/>
    </row>
    <row r="86" spans="1:10" s="4" customFormat="1" ht="15">
      <c r="A86" s="11"/>
      <c r="B86" s="12"/>
      <c r="C86" s="12"/>
      <c r="D86" s="12"/>
      <c r="E86" s="13"/>
      <c r="F86" s="12"/>
      <c r="G86" s="12"/>
      <c r="H86" s="15"/>
      <c r="I86" s="13"/>
      <c r="J86" s="2"/>
    </row>
    <row r="87" spans="1:10" s="4" customFormat="1" ht="15">
      <c r="A87" s="23" t="s">
        <v>90</v>
      </c>
      <c r="B87" s="24">
        <v>154</v>
      </c>
      <c r="C87" s="24">
        <f>C88</f>
        <v>0</v>
      </c>
      <c r="D87" s="24">
        <f>+D88</f>
        <v>51664</v>
      </c>
      <c r="E87" s="24">
        <f>SUM(E88:E93)</f>
        <v>125.54</v>
      </c>
      <c r="F87" s="24">
        <f>SUM(F88:F93)</f>
        <v>0</v>
      </c>
      <c r="G87" s="24">
        <f>SUM(G88:G93)</f>
        <v>0</v>
      </c>
      <c r="H87" s="24">
        <f>B87+D87-F87</f>
        <v>51818</v>
      </c>
      <c r="I87" s="24">
        <f>C87+E87-G87</f>
        <v>125.54</v>
      </c>
      <c r="J87" s="2"/>
    </row>
    <row r="88" spans="1:10" s="4" customFormat="1" ht="15">
      <c r="A88" s="11" t="s">
        <v>89</v>
      </c>
      <c r="B88" s="17"/>
      <c r="C88" s="17"/>
      <c r="D88" s="26">
        <v>51664</v>
      </c>
      <c r="E88" s="13">
        <v>125.54</v>
      </c>
      <c r="F88" s="13">
        <v>0</v>
      </c>
      <c r="G88" s="16">
        <f>F88/J88</f>
        <v>0</v>
      </c>
      <c r="H88" s="16"/>
      <c r="I88" s="13"/>
      <c r="J88" s="2">
        <f>D88/E88</f>
        <v>411.53417237533853</v>
      </c>
    </row>
    <row r="89" spans="1:10" s="4" customFormat="1" ht="15">
      <c r="A89" s="11"/>
      <c r="B89" s="17"/>
      <c r="C89" s="17"/>
      <c r="D89" s="13"/>
      <c r="E89" s="13"/>
      <c r="F89" s="13"/>
      <c r="G89" s="16"/>
      <c r="H89" s="16"/>
      <c r="I89" s="13"/>
      <c r="J89" s="2"/>
    </row>
    <row r="90" spans="1:10" s="4" customFormat="1" ht="15">
      <c r="A90" s="11"/>
      <c r="B90" s="17"/>
      <c r="C90" s="17"/>
      <c r="D90" s="13"/>
      <c r="E90" s="13"/>
      <c r="F90" s="13"/>
      <c r="G90" s="16"/>
      <c r="H90" s="16"/>
      <c r="I90" s="13"/>
      <c r="J90" s="2"/>
    </row>
    <row r="91" spans="1:10" s="4" customFormat="1" ht="15">
      <c r="A91" s="11"/>
      <c r="B91" s="17"/>
      <c r="C91" s="17"/>
      <c r="D91" s="13"/>
      <c r="E91" s="13"/>
      <c r="F91" s="13"/>
      <c r="G91" s="16"/>
      <c r="H91" s="16"/>
      <c r="I91" s="13"/>
      <c r="J91" s="2"/>
    </row>
    <row r="92" spans="1:10" s="4" customFormat="1" ht="22.5" customHeight="1">
      <c r="A92" s="11"/>
      <c r="B92" s="12"/>
      <c r="C92" s="12"/>
      <c r="D92" s="12"/>
      <c r="E92" s="13"/>
      <c r="F92" s="12"/>
      <c r="G92" s="12"/>
      <c r="H92" s="15"/>
      <c r="I92" s="13"/>
      <c r="J92" s="2"/>
    </row>
    <row r="93" spans="1:10" s="4" customFormat="1" ht="15">
      <c r="A93" s="11"/>
      <c r="B93" s="12"/>
      <c r="C93" s="12"/>
      <c r="D93" s="12"/>
      <c r="E93" s="13"/>
      <c r="F93" s="12"/>
      <c r="G93" s="13"/>
      <c r="H93" s="15"/>
      <c r="I93" s="13"/>
      <c r="J93" s="2"/>
    </row>
    <row r="94" spans="1:10" s="4" customFormat="1" ht="15">
      <c r="A94" s="23" t="s">
        <v>42</v>
      </c>
      <c r="B94" s="24">
        <v>3273620</v>
      </c>
      <c r="C94" s="24">
        <f>B94/J96</f>
        <v>4717.4395480877301</v>
      </c>
      <c r="D94" s="24">
        <f>+D98</f>
        <v>5669040</v>
      </c>
      <c r="E94" s="24">
        <f>+E98</f>
        <v>8000</v>
      </c>
      <c r="F94" s="24">
        <f>F96+F97+F98+F99+F100+F101</f>
        <v>7139332</v>
      </c>
      <c r="G94" s="24">
        <f>G96+G97+G98+G99+G100+G101</f>
        <v>10172.629415266467</v>
      </c>
      <c r="H94" s="24">
        <f>+D94+B94-F94</f>
        <v>1803328</v>
      </c>
      <c r="I94" s="24">
        <f>+E94+C94-G94</f>
        <v>2544.8101328212633</v>
      </c>
      <c r="J94" s="2"/>
    </row>
    <row r="95" spans="1:10" s="4" customFormat="1" ht="15">
      <c r="A95" s="11" t="s">
        <v>76</v>
      </c>
      <c r="B95" s="13"/>
      <c r="C95" s="13"/>
      <c r="D95" s="27"/>
      <c r="E95" s="13"/>
      <c r="F95" s="13"/>
      <c r="G95" s="13"/>
      <c r="H95" s="13"/>
      <c r="I95" s="13"/>
      <c r="J95" s="2"/>
    </row>
    <row r="96" spans="1:10" s="4" customFormat="1" ht="15">
      <c r="A96" s="11" t="s">
        <v>72</v>
      </c>
      <c r="B96" s="13"/>
      <c r="C96" s="13"/>
      <c r="D96" s="13"/>
      <c r="E96" s="13"/>
      <c r="F96" s="13">
        <v>423000</v>
      </c>
      <c r="G96" s="13">
        <f>F96/J96</f>
        <v>609.5627864080468</v>
      </c>
      <c r="H96" s="13"/>
      <c r="I96" s="13"/>
      <c r="J96" s="2">
        <v>693.94</v>
      </c>
    </row>
    <row r="97" spans="1:10" s="4" customFormat="1" ht="15">
      <c r="A97" s="11" t="s">
        <v>74</v>
      </c>
      <c r="B97" s="13"/>
      <c r="C97" s="13"/>
      <c r="D97" s="13"/>
      <c r="E97" s="13"/>
      <c r="F97" s="13">
        <v>2850582</v>
      </c>
      <c r="G97" s="13">
        <f>F97/J97</f>
        <v>4107.822001902181</v>
      </c>
      <c r="H97" s="13"/>
      <c r="I97" s="13"/>
      <c r="J97" s="2">
        <v>693.94</v>
      </c>
    </row>
    <row r="98" spans="1:10" s="4" customFormat="1" ht="15">
      <c r="A98" s="11" t="s">
        <v>85</v>
      </c>
      <c r="B98" s="13"/>
      <c r="C98" s="13"/>
      <c r="D98" s="13">
        <v>5669040</v>
      </c>
      <c r="E98" s="13">
        <v>8000</v>
      </c>
      <c r="F98" s="13">
        <v>1138500</v>
      </c>
      <c r="G98" s="13">
        <f>F98/J98</f>
        <v>1606.6212268743914</v>
      </c>
      <c r="H98" s="13"/>
      <c r="I98" s="13"/>
      <c r="J98" s="2">
        <f>D98/E98</f>
        <v>708.63</v>
      </c>
    </row>
    <row r="99" spans="1:10" s="4" customFormat="1" ht="15">
      <c r="A99" s="11" t="s">
        <v>88</v>
      </c>
      <c r="B99" s="13"/>
      <c r="C99" s="13"/>
      <c r="D99" s="13"/>
      <c r="E99" s="13"/>
      <c r="F99" s="13">
        <v>1684750</v>
      </c>
      <c r="G99" s="13">
        <f>F99/J98</f>
        <v>2377.4748458292761</v>
      </c>
      <c r="H99" s="13"/>
      <c r="I99" s="13"/>
      <c r="J99" s="2">
        <v>708.63</v>
      </c>
    </row>
    <row r="100" spans="1:10" s="4" customFormat="1" ht="15">
      <c r="A100" s="11" t="s">
        <v>89</v>
      </c>
      <c r="B100" s="13"/>
      <c r="C100" s="13"/>
      <c r="D100" s="13"/>
      <c r="E100" s="13"/>
      <c r="F100" s="13">
        <v>1042500</v>
      </c>
      <c r="G100" s="13">
        <f>F100/J99</f>
        <v>1471.1485542525718</v>
      </c>
      <c r="H100" s="13"/>
      <c r="I100" s="13"/>
      <c r="J100" s="2"/>
    </row>
    <row r="101" spans="1:10" s="4" customFormat="1" ht="15">
      <c r="A101" s="11" t="s">
        <v>91</v>
      </c>
      <c r="B101" s="13"/>
      <c r="C101" s="13"/>
      <c r="D101" s="13"/>
      <c r="E101" s="13"/>
      <c r="F101" s="13"/>
      <c r="G101" s="13"/>
      <c r="H101" s="13"/>
      <c r="I101" s="13"/>
      <c r="J101" s="2"/>
    </row>
    <row r="102" spans="1:10" s="4" customFormat="1" ht="15">
      <c r="A102" s="11"/>
      <c r="B102" s="13"/>
      <c r="C102" s="13"/>
      <c r="D102" s="13"/>
      <c r="E102" s="13"/>
      <c r="F102" s="13"/>
      <c r="G102" s="13"/>
      <c r="H102" s="13"/>
      <c r="I102" s="13"/>
      <c r="J102" s="2"/>
    </row>
    <row r="103" spans="1:10" s="4" customFormat="1" ht="15">
      <c r="A103" s="29"/>
      <c r="B103" s="12"/>
      <c r="C103" s="12"/>
      <c r="D103" s="12"/>
      <c r="E103" s="13"/>
      <c r="F103" s="12"/>
      <c r="G103" s="13"/>
      <c r="H103" s="15"/>
      <c r="I103" s="13"/>
      <c r="J103" s="2"/>
    </row>
    <row r="104" spans="1:10" s="4" customFormat="1" ht="15.75">
      <c r="A104" s="30" t="s">
        <v>49</v>
      </c>
      <c r="B104" s="28">
        <v>-6145115</v>
      </c>
      <c r="C104" s="24">
        <f>B104/J104</f>
        <v>-10486.365420385318</v>
      </c>
      <c r="D104" s="24">
        <f>D106+D107+D108+D109+D110+D111+D113+D114</f>
        <v>101801107</v>
      </c>
      <c r="E104" s="24">
        <f>+E106+E108+E109+E110+E111+E113+E114</f>
        <v>180000</v>
      </c>
      <c r="F104" s="24">
        <f>SUM(F105:F116)</f>
        <v>79016508.599999994</v>
      </c>
      <c r="G104" s="24">
        <f>+G105+G106+G107+G108+G109+G110+G111+G112+G113+G114</f>
        <v>138437.49892198926</v>
      </c>
      <c r="H104" s="43">
        <f>B104+D104-F104</f>
        <v>16639483.400000006</v>
      </c>
      <c r="I104" s="43">
        <f>C104+E104-G104</f>
        <v>31076.135657625418</v>
      </c>
      <c r="J104" s="2">
        <v>586.01</v>
      </c>
    </row>
    <row r="105" spans="1:10" s="4" customFormat="1" ht="15">
      <c r="A105" s="11" t="s">
        <v>71</v>
      </c>
      <c r="B105" s="13"/>
      <c r="C105" s="13"/>
      <c r="D105" s="27"/>
      <c r="E105" s="13"/>
      <c r="F105" s="13">
        <v>4486898</v>
      </c>
      <c r="G105" s="13">
        <f>F105/J104</f>
        <v>7656.6918653265302</v>
      </c>
      <c r="H105" s="13"/>
      <c r="I105" s="13"/>
      <c r="J105" s="2"/>
    </row>
    <row r="106" spans="1:10" s="4" customFormat="1" ht="15">
      <c r="A106" s="11" t="s">
        <v>72</v>
      </c>
      <c r="B106" s="13"/>
      <c r="C106" s="13"/>
      <c r="D106" s="27">
        <v>11813228</v>
      </c>
      <c r="E106" s="13">
        <v>20000</v>
      </c>
      <c r="F106" s="13">
        <v>13977111</v>
      </c>
      <c r="G106" s="13">
        <f>F106/J106</f>
        <v>23663.491469054861</v>
      </c>
      <c r="H106" s="13"/>
      <c r="I106" s="13"/>
      <c r="J106" s="2">
        <f>D106/E106</f>
        <v>590.66139999999996</v>
      </c>
    </row>
    <row r="107" spans="1:10" s="4" customFormat="1" ht="15">
      <c r="A107" s="11" t="s">
        <v>73</v>
      </c>
      <c r="B107" s="13"/>
      <c r="C107" s="13"/>
      <c r="D107" s="27"/>
      <c r="E107" s="13"/>
      <c r="F107" s="13">
        <v>7943060</v>
      </c>
      <c r="G107" s="13">
        <f>F107/J107</f>
        <v>13447.738416629223</v>
      </c>
      <c r="H107" s="13"/>
      <c r="I107" s="13"/>
      <c r="J107" s="2">
        <v>590.66139999999996</v>
      </c>
    </row>
    <row r="108" spans="1:10" s="4" customFormat="1" ht="15">
      <c r="A108" s="11" t="s">
        <v>74</v>
      </c>
      <c r="B108" s="13"/>
      <c r="C108" s="13"/>
      <c r="D108" s="27">
        <v>11708200</v>
      </c>
      <c r="E108" s="13">
        <v>20000</v>
      </c>
      <c r="F108" s="13">
        <v>6460741</v>
      </c>
      <c r="G108" s="13">
        <f>F108/J108</f>
        <v>11036.266889872057</v>
      </c>
      <c r="H108" s="13"/>
      <c r="I108" s="13"/>
      <c r="J108" s="2">
        <f>D108/E108</f>
        <v>585.41</v>
      </c>
    </row>
    <row r="109" spans="1:10" s="4" customFormat="1" ht="15">
      <c r="A109" s="11" t="s">
        <v>83</v>
      </c>
      <c r="B109" s="13"/>
      <c r="C109" s="13"/>
      <c r="D109" s="27">
        <v>14804223</v>
      </c>
      <c r="E109" s="13">
        <v>25000</v>
      </c>
      <c r="F109" s="13">
        <v>7178699.5999999996</v>
      </c>
      <c r="G109" s="13">
        <f>F109/J109</f>
        <v>12122.722685277033</v>
      </c>
      <c r="H109" s="13"/>
      <c r="I109" s="13"/>
      <c r="J109" s="2">
        <f>D109/E109</f>
        <v>592.16891999999996</v>
      </c>
    </row>
    <row r="110" spans="1:10" s="4" customFormat="1" ht="15">
      <c r="A110" s="11" t="s">
        <v>85</v>
      </c>
      <c r="B110" s="13"/>
      <c r="C110" s="13"/>
      <c r="D110" s="27">
        <v>14651492</v>
      </c>
      <c r="E110" s="13">
        <v>25000</v>
      </c>
      <c r="F110" s="16">
        <v>8571093</v>
      </c>
      <c r="G110" s="16">
        <f>F110/J110</f>
        <v>14624.949117809983</v>
      </c>
      <c r="H110" s="13"/>
      <c r="I110" s="13"/>
      <c r="J110" s="2">
        <f>D110/E110</f>
        <v>586.05967999999996</v>
      </c>
    </row>
    <row r="111" spans="1:10" s="4" customFormat="1" ht="15">
      <c r="A111" s="11" t="s">
        <v>87</v>
      </c>
      <c r="B111" s="13"/>
      <c r="C111" s="13"/>
      <c r="D111" s="27">
        <v>13678108</v>
      </c>
      <c r="E111" s="13">
        <v>25000</v>
      </c>
      <c r="F111" s="13">
        <v>9092493</v>
      </c>
      <c r="G111" s="13">
        <f>F111/J112</f>
        <v>16618.696460065967</v>
      </c>
      <c r="H111" s="13"/>
      <c r="I111" s="13"/>
      <c r="J111" s="2">
        <f>D111/E111</f>
        <v>547.12432000000001</v>
      </c>
    </row>
    <row r="112" spans="1:10" s="4" customFormat="1" ht="15">
      <c r="A112" s="11" t="s">
        <v>88</v>
      </c>
      <c r="B112" s="13"/>
      <c r="C112" s="13"/>
      <c r="D112" s="27"/>
      <c r="E112" s="13"/>
      <c r="F112" s="13">
        <v>6352642</v>
      </c>
      <c r="G112" s="13">
        <f>F112/J111</f>
        <v>11610.966224276048</v>
      </c>
      <c r="H112" s="13"/>
      <c r="I112" s="13"/>
      <c r="J112" s="2">
        <v>547.12432000000001</v>
      </c>
    </row>
    <row r="113" spans="1:11" s="4" customFormat="1" ht="15">
      <c r="A113" s="11" t="s">
        <v>89</v>
      </c>
      <c r="B113" s="13"/>
      <c r="C113" s="13"/>
      <c r="D113" s="27">
        <v>13517878</v>
      </c>
      <c r="E113" s="13">
        <v>25000</v>
      </c>
      <c r="F113" s="13">
        <v>6904699</v>
      </c>
      <c r="G113" s="13">
        <f>F113/J113</f>
        <v>12769.56893678135</v>
      </c>
      <c r="H113" s="13"/>
      <c r="I113" s="13"/>
      <c r="J113" s="2">
        <f>D113/E113</f>
        <v>540.71511999999996</v>
      </c>
    </row>
    <row r="114" spans="1:11" s="4" customFormat="1" ht="15">
      <c r="A114" s="11" t="s">
        <v>91</v>
      </c>
      <c r="B114" s="13"/>
      <c r="C114" s="13"/>
      <c r="D114" s="27">
        <v>21627978</v>
      </c>
      <c r="E114" s="13">
        <v>40000</v>
      </c>
      <c r="F114" s="13">
        <v>8049072</v>
      </c>
      <c r="G114" s="13">
        <f>F114/J114</f>
        <v>14886.406856896194</v>
      </c>
      <c r="H114" s="13"/>
      <c r="I114" s="13"/>
      <c r="J114" s="2">
        <f>D114/E114</f>
        <v>540.69944999999996</v>
      </c>
    </row>
    <row r="115" spans="1:11" s="4" customFormat="1" ht="15">
      <c r="A115" s="11"/>
      <c r="B115" s="13"/>
      <c r="C115" s="13"/>
      <c r="D115" s="27"/>
      <c r="E115" s="13"/>
      <c r="F115" s="13"/>
      <c r="G115" s="13"/>
      <c r="H115" s="13"/>
      <c r="I115" s="13"/>
      <c r="J115" s="2"/>
      <c r="K115" s="8"/>
    </row>
    <row r="116" spans="1:11" s="4" customFormat="1" ht="15">
      <c r="A116" s="11"/>
      <c r="B116" s="13"/>
      <c r="C116" s="13"/>
      <c r="D116" s="27"/>
      <c r="E116" s="13"/>
      <c r="F116" s="13"/>
      <c r="G116" s="13"/>
      <c r="H116" s="13"/>
      <c r="I116" s="13"/>
      <c r="J116" s="2"/>
    </row>
    <row r="117" spans="1:11" s="4" customFormat="1" ht="15">
      <c r="A117" s="23" t="s">
        <v>66</v>
      </c>
      <c r="B117" s="28">
        <v>-4948707</v>
      </c>
      <c r="C117" s="24">
        <f>B117/J120</f>
        <v>-7544.2551874589344</v>
      </c>
      <c r="D117" s="24">
        <f>+D118+D119+D123</f>
        <v>13931720</v>
      </c>
      <c r="E117" s="24">
        <f>E118+E119+E120+E123</f>
        <v>21238.770224267748</v>
      </c>
      <c r="F117" s="24">
        <f>SUM(F118:F129)</f>
        <v>8973009</v>
      </c>
      <c r="G117" s="24">
        <f>SUM(G118:G129)</f>
        <v>13679.264037124385</v>
      </c>
      <c r="H117" s="43">
        <f>+D117-F117+B117</f>
        <v>10004</v>
      </c>
      <c r="I117" s="43">
        <f>+E117-G117+C117</f>
        <v>15.25099968442828</v>
      </c>
      <c r="J117" s="2"/>
    </row>
    <row r="118" spans="1:11" s="4" customFormat="1" ht="15">
      <c r="A118" s="11" t="s">
        <v>71</v>
      </c>
      <c r="B118" s="13"/>
      <c r="C118" s="13"/>
      <c r="D118" s="27">
        <v>7385420</v>
      </c>
      <c r="E118" s="13">
        <f>D118/J120</f>
        <v>11259.000208855154</v>
      </c>
      <c r="F118" s="13">
        <v>893749</v>
      </c>
      <c r="G118" s="13">
        <f>F118/J120</f>
        <v>1362.511567069183</v>
      </c>
      <c r="H118" s="13"/>
      <c r="I118" s="13"/>
      <c r="J118" s="32"/>
    </row>
    <row r="119" spans="1:11" s="4" customFormat="1" ht="15">
      <c r="A119" s="11" t="s">
        <v>72</v>
      </c>
      <c r="B119" s="13"/>
      <c r="C119" s="13"/>
      <c r="D119" s="13"/>
      <c r="E119" s="13"/>
      <c r="F119" s="13">
        <v>898574</v>
      </c>
      <c r="G119" s="13">
        <f>F119/J120</f>
        <v>1369.867232150888</v>
      </c>
      <c r="H119" s="13"/>
      <c r="I119" s="13"/>
      <c r="J119" s="2"/>
    </row>
    <row r="120" spans="1:11" s="4" customFormat="1" ht="15">
      <c r="A120" s="11" t="s">
        <v>73</v>
      </c>
      <c r="B120" s="13"/>
      <c r="C120" s="13"/>
      <c r="D120" s="13"/>
      <c r="E120" s="13"/>
      <c r="F120" s="13">
        <v>564760</v>
      </c>
      <c r="G120" s="13">
        <f>F120/J120</f>
        <v>860.97106974999883</v>
      </c>
      <c r="H120" s="13"/>
      <c r="I120" s="13"/>
      <c r="J120" s="2">
        <v>655.95699999999999</v>
      </c>
      <c r="K120" s="4">
        <f>10000*J120</f>
        <v>6559570</v>
      </c>
    </row>
    <row r="121" spans="1:11" s="4" customFormat="1" ht="15">
      <c r="A121" s="11" t="s">
        <v>74</v>
      </c>
      <c r="B121" s="13"/>
      <c r="C121" s="13"/>
      <c r="D121" s="13"/>
      <c r="E121" s="13"/>
      <c r="F121" s="13">
        <v>892024</v>
      </c>
      <c r="G121" s="13">
        <f>F121/J120</f>
        <v>1359.8818215218375</v>
      </c>
      <c r="H121" s="16"/>
      <c r="I121" s="13"/>
      <c r="J121" s="2"/>
    </row>
    <row r="122" spans="1:11" s="4" customFormat="1" ht="15">
      <c r="A122" s="11" t="s">
        <v>83</v>
      </c>
      <c r="B122" s="13"/>
      <c r="C122" s="13"/>
      <c r="D122" s="13"/>
      <c r="E122" s="13"/>
      <c r="F122" s="13">
        <v>907798</v>
      </c>
      <c r="G122" s="13">
        <f>F122/J120</f>
        <v>1383.9291295008668</v>
      </c>
      <c r="H122" s="13"/>
      <c r="I122" s="13"/>
      <c r="J122" s="2"/>
    </row>
    <row r="123" spans="1:11" s="4" customFormat="1" ht="15">
      <c r="A123" s="11" t="s">
        <v>85</v>
      </c>
      <c r="B123" s="13"/>
      <c r="C123" s="13"/>
      <c r="D123" s="13">
        <f>17888+6528412</f>
        <v>6546300</v>
      </c>
      <c r="E123" s="13">
        <f>D123/J123</f>
        <v>9979.770015412596</v>
      </c>
      <c r="F123" s="13">
        <v>940951</v>
      </c>
      <c r="G123" s="13">
        <f>F123/J123</f>
        <v>1434.4705521855853</v>
      </c>
      <c r="H123" s="13"/>
      <c r="I123" s="13"/>
      <c r="J123" s="2">
        <v>655.95699999999999</v>
      </c>
    </row>
    <row r="124" spans="1:11" s="4" customFormat="1" ht="15">
      <c r="A124" s="11" t="s">
        <v>87</v>
      </c>
      <c r="B124" s="13"/>
      <c r="C124" s="13"/>
      <c r="D124" s="13"/>
      <c r="E124" s="13"/>
      <c r="F124" s="13">
        <v>918357</v>
      </c>
      <c r="G124" s="13">
        <f>F124/J124</f>
        <v>1400.0262212309649</v>
      </c>
      <c r="H124" s="13"/>
      <c r="I124" s="13"/>
      <c r="J124" s="2">
        <v>655.95699999999999</v>
      </c>
    </row>
    <row r="125" spans="1:11" s="4" customFormat="1" ht="15">
      <c r="A125" s="11" t="s">
        <v>88</v>
      </c>
      <c r="B125" s="13"/>
      <c r="C125" s="13"/>
      <c r="D125" s="13"/>
      <c r="E125" s="13"/>
      <c r="F125" s="13">
        <v>1029232</v>
      </c>
      <c r="G125" s="13">
        <f>F125/J125</f>
        <v>1569.0540690929436</v>
      </c>
      <c r="H125" s="13"/>
      <c r="I125" s="13"/>
      <c r="J125" s="2">
        <v>655.95699999999999</v>
      </c>
    </row>
    <row r="126" spans="1:11" s="4" customFormat="1" ht="15">
      <c r="A126" s="11" t="s">
        <v>89</v>
      </c>
      <c r="B126" s="13"/>
      <c r="C126" s="13"/>
      <c r="D126" s="13"/>
      <c r="E126" s="13"/>
      <c r="F126" s="13">
        <v>907932</v>
      </c>
      <c r="G126" s="13">
        <f>F126/J126</f>
        <v>1384.1334111839649</v>
      </c>
      <c r="H126" s="13"/>
      <c r="I126" s="13"/>
      <c r="J126" s="2">
        <v>655.95699999999999</v>
      </c>
    </row>
    <row r="127" spans="1:11" s="4" customFormat="1" ht="15">
      <c r="A127" s="11" t="s">
        <v>91</v>
      </c>
      <c r="B127" s="13"/>
      <c r="C127" s="13"/>
      <c r="D127" s="13"/>
      <c r="E127" s="13"/>
      <c r="F127" s="13">
        <v>1019632</v>
      </c>
      <c r="G127" s="13">
        <f>F127/J127</f>
        <v>1554.4189634381521</v>
      </c>
      <c r="H127" s="13"/>
      <c r="I127" s="13"/>
      <c r="J127" s="2">
        <v>655.95699999999999</v>
      </c>
    </row>
    <row r="130" spans="1:8">
      <c r="A130" s="1" t="s">
        <v>36</v>
      </c>
      <c r="D130" s="10"/>
      <c r="H130" s="10">
        <f>+H20+H30+H43+H49+H63+H76+H82+H87+H104</f>
        <v>13257781.400000006</v>
      </c>
    </row>
  </sheetData>
  <phoneticPr fontId="22" type="noConversion"/>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Feuil2</vt:lpstr>
      <vt:lpstr>Data November</vt:lpstr>
      <vt:lpstr>Data Analysis November</vt:lpstr>
      <vt:lpstr>January Comp</vt:lpstr>
      <vt:lpstr>Donors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Windows User</cp:lastModifiedBy>
  <cp:lastPrinted>2024-12-09T08:14:19Z</cp:lastPrinted>
  <dcterms:created xsi:type="dcterms:W3CDTF">2015-05-20T10:00:04Z</dcterms:created>
  <dcterms:modified xsi:type="dcterms:W3CDTF">2024-12-13T08:28:25Z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a5547900-8b96-40a8-ab33-2898f27206bc</vt:lpwstr>
  </property>
</Properties>
</file>